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781a5042a2e69a0/Documents/Land Speed Record Documents/CURRENT LSR/LSR Record Calculation Forms/"/>
    </mc:Choice>
  </mc:AlternateContent>
  <xr:revisionPtr revIDLastSave="2033" documentId="11_9ABA406066F9D7C75C214E5A5F51F489A6A750E6" xr6:coauthVersionLast="47" xr6:coauthVersionMax="47" xr10:uidLastSave="{8EC50788-C526-4F9C-9E87-CF49614EE33C}"/>
  <bookViews>
    <workbookView xWindow="-120" yWindow="-120" windowWidth="29040" windowHeight="16440" xr2:uid="{00000000-000D-0000-FFFF-FFFF00000000}"/>
  </bookViews>
  <sheets>
    <sheet name="TIME RECORD FORM V9" sheetId="1" r:id="rId1"/>
  </sheets>
  <definedNames>
    <definedName name="_xlnm.Print_Area" localSheetId="0">'TIME RECORD FORM V9'!$B$2:$AF$39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9" i="1" l="1"/>
  <c r="AT49" i="1"/>
  <c r="AP49" i="1"/>
  <c r="AO49" i="1"/>
  <c r="AN49" i="1"/>
  <c r="AH14" i="1"/>
  <c r="R15" i="1" s="1"/>
  <c r="AH20" i="1"/>
  <c r="AH10" i="1"/>
  <c r="AH23" i="1" l="1"/>
  <c r="AM20" i="1"/>
  <c r="C28" i="1" l="1"/>
  <c r="C27" i="1"/>
  <c r="C26" i="1"/>
  <c r="C25" i="1"/>
  <c r="C23" i="1"/>
  <c r="C22" i="1"/>
  <c r="C20" i="1"/>
  <c r="AH16" i="1"/>
  <c r="AH15" i="1"/>
  <c r="I13" i="1"/>
  <c r="E13" i="1"/>
  <c r="AH12" i="1"/>
  <c r="J28" i="1" s="1"/>
  <c r="AH17" i="1" l="1"/>
  <c r="H17" i="1" s="1"/>
  <c r="F17" i="1"/>
  <c r="J26" i="1"/>
  <c r="J30" i="1"/>
  <c r="AH22" i="1" l="1"/>
  <c r="AM22" i="1" l="1"/>
  <c r="Q22" i="1" s="1"/>
  <c r="AM23" i="1" l="1"/>
  <c r="Q23" i="1" s="1"/>
  <c r="E25" i="1" l="1"/>
  <c r="E26" i="1" s="1"/>
  <c r="E27" i="1"/>
  <c r="E28" i="1" s="1"/>
  <c r="E29" i="1" l="1"/>
  <c r="E30" i="1" s="1"/>
  <c r="E32" i="1" s="1"/>
  <c r="AH25" i="1"/>
  <c r="AW26" i="1" s="1"/>
  <c r="AW30" i="1" l="1"/>
  <c r="E34" i="1"/>
  <c r="I34" i="1" s="1"/>
  <c r="AI25" i="1"/>
  <c r="AW27" i="1" s="1"/>
  <c r="O34" i="1" l="1"/>
  <c r="E35" i="1"/>
  <c r="O35" i="1" s="1"/>
  <c r="I35" i="1"/>
  <c r="S34" i="1"/>
  <c r="AJ25" i="1"/>
  <c r="AW29" i="1" s="1"/>
  <c r="S35" i="1" l="1"/>
  <c r="AW32" i="1"/>
  <c r="AW34" i="1" s="1"/>
  <c r="J25" i="1" s="1"/>
</calcChain>
</file>

<file path=xl/sharedStrings.xml><?xml version="1.0" encoding="utf-8"?>
<sst xmlns="http://schemas.openxmlformats.org/spreadsheetml/2006/main" count="97" uniqueCount="80">
  <si>
    <t>TIME RECORD FORM</t>
  </si>
  <si>
    <t>Venue:</t>
  </si>
  <si>
    <t>Category</t>
  </si>
  <si>
    <t>Group</t>
  </si>
  <si>
    <t>Class</t>
  </si>
  <si>
    <t>Vehicle Classification:</t>
  </si>
  <si>
    <t>A</t>
  </si>
  <si>
    <t>B</t>
  </si>
  <si>
    <t>Vehicle Name: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</si>
  <si>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</si>
  <si>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</si>
  <si>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</si>
  <si>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</si>
  <si>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</si>
  <si>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</si>
  <si>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</si>
  <si>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</si>
  <si>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</si>
  <si>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</si>
  <si>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</si>
  <si>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XIV</t>
  </si>
  <si>
    <t>XV</t>
  </si>
  <si>
    <t>XVI</t>
  </si>
  <si>
    <t>Vehicle ID:</t>
  </si>
  <si>
    <t>Measured Lap Distance:</t>
  </si>
  <si>
    <t>&lt;- KiloMeasure</t>
  </si>
  <si>
    <t>Pre Time Complete Laps:</t>
  </si>
  <si>
    <t>Day</t>
  </si>
  <si>
    <t>Month</t>
  </si>
  <si>
    <t>Year</t>
  </si>
  <si>
    <t>Record Attempt Start Date:</t>
  </si>
  <si>
    <t>Record attempt start date</t>
  </si>
  <si>
    <t>New Record Set on - Date:</t>
  </si>
  <si>
    <t>New record date</t>
  </si>
  <si>
    <t>Attempt Day Count:</t>
  </si>
  <si>
    <t>Hours</t>
  </si>
  <si>
    <t>Minutes</t>
  </si>
  <si>
    <t>Seconds</t>
  </si>
  <si>
    <t>Car start time</t>
  </si>
  <si>
    <t>Pre-hour record lap time</t>
  </si>
  <si>
    <t>Post-hour record lap time</t>
  </si>
  <si>
    <t>Partial Lap Time:</t>
  </si>
  <si>
    <t>Partial Lap Distance:</t>
  </si>
  <si>
    <t>Record Date:</t>
  </si>
  <si>
    <t>Record Distances:</t>
  </si>
  <si>
    <t>Average Speeds:</t>
  </si>
  <si>
    <t>XVII</t>
  </si>
  <si>
    <t>Timekeeper</t>
  </si>
  <si>
    <t>Steward</t>
  </si>
  <si>
    <t>Class Table</t>
  </si>
  <si>
    <t>Valid attempt day count</t>
  </si>
  <si>
    <t>Decimal Separator Character:</t>
  </si>
  <si>
    <t>FIA TIME RECORD FORM</t>
  </si>
  <si>
    <t>Decimal separator</t>
  </si>
  <si>
    <t>Record Time format string:</t>
  </si>
  <si>
    <t>Build and format the hours:</t>
  </si>
  <si>
    <t>Build and format the minutes:</t>
  </si>
  <si>
    <t>Now the seconds</t>
  </si>
  <si>
    <t>Extract and format the integer part:</t>
  </si>
  <si>
    <t>insert the decimal separator:</t>
  </si>
  <si>
    <t xml:space="preserve">  Based on the Decimal Separator Character setting</t>
  </si>
  <si>
    <t>Extract and format the decimal part:</t>
  </si>
  <si>
    <t>Compile the string:</t>
  </si>
  <si>
    <t>Record Time (in hours):</t>
  </si>
  <si>
    <t>Required setup field data entered</t>
  </si>
  <si>
    <t>Maximum pre-record lap elapsed time</t>
  </si>
  <si>
    <t>TRUE if pre-record elapsed time is &lt;= to record time</t>
  </si>
  <si>
    <t>TRUE if post-record lap elapsed time is &gt; pre-record lap time</t>
  </si>
  <si>
    <t>CAT-A Group Table</t>
  </si>
  <si>
    <t>CAT-B Group Table</t>
  </si>
  <si>
    <t>ZVII</t>
  </si>
  <si>
    <t>Group Index Table</t>
  </si>
  <si>
    <t>Class Index Table</t>
  </si>
  <si>
    <t>Row offset from the row that contains the main reference (AM42) |</t>
  </si>
  <si>
    <t>|</t>
  </si>
  <si>
    <t xml:space="preserve">   | Number of columns to include in the result starting at the column offset position</t>
  </si>
  <si>
    <t xml:space="preserve">    |</t>
  </si>
  <si>
    <t xml:space="preserve">    | Column offset from the column that contains the main reference (AM46)</t>
  </si>
  <si>
    <t>Column offset from the column that contains the main reference (AM42) |</t>
  </si>
  <si>
    <t>Number of columns to include in the result starting at the column offset position 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</si>
</sst>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0"/>
    <numFmt numFmtId="166" formatCode="dddd\,\ dd\ mmmm\ yyyy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10"/>
      <color theme="1"/>
      <name val="Arial"/>
      <family val="2"/>
    </font>
    <font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0" fontId="2" fillId="0" borderId="9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9" xfId="0" applyFont="1" applyBorder="1"/>
    <xf numFmtId="0" fontId="3" fillId="0" borderId="0" xfId="0" applyFont="1"/>
    <xf numFmtId="0" fontId="3" fillId="0" borderId="0" xfId="0" applyFont="1" applyProtection="1"/>
    <xf numFmtId="0" fontId="3" fillId="0" borderId="0" xfId="0" applyNumberFormat="1" applyFont="1" applyProtection="1"/>
    <xf numFmtId="0" fontId="5" fillId="0" borderId="10" xfId="0" applyNumberFormat="1" applyFont="1" applyBorder="1" applyProtection="1"/>
    <xf numFmtId="0" fontId="5" fillId="0" borderId="12" xfId="0" applyNumberFormat="1" applyFont="1" applyBorder="1" applyProtection="1"/>
    <xf numFmtId="0" fontId="5" fillId="0" borderId="12" xfId="0" applyNumberFormat="1" applyFont="1" applyBorder="1"/>
    <xf numFmtId="0" fontId="2" fillId="0" borderId="12" xfId="0" applyFont="1" applyBorder="1"/>
    <xf numFmtId="0" fontId="2" fillId="0" borderId="11" xfId="0" applyFont="1" applyBorder="1"/>
    <xf numFmtId="0" fontId="5" fillId="0" borderId="14" xfId="0" applyNumberFormat="1" applyFont="1" applyBorder="1" applyProtection="1"/>
    <xf numFmtId="0" fontId="5" fillId="0" borderId="15" xfId="0" applyNumberFormat="1" applyFont="1" applyBorder="1" applyProtection="1"/>
    <xf numFmtId="0" fontId="5" fillId="0" borderId="15" xfId="0" applyNumberFormat="1" applyFont="1" applyBorder="1"/>
    <xf numFmtId="164" fontId="2" fillId="0" borderId="0" xfId="0" applyNumberFormat="1" applyFont="1" applyFill="1" applyBorder="1" applyAlignment="1"/>
    <xf numFmtId="0" fontId="2" fillId="2" borderId="13" xfId="0" applyFont="1" applyFill="1" applyBorder="1" applyAlignment="1" applyProtection="1">
      <alignment horizontal="center"/>
      <protection locked="0"/>
    </xf>
    <xf numFmtId="0" fontId="2" fillId="0" borderId="13" xfId="0" applyFont="1" applyBorder="1"/>
    <xf numFmtId="0" fontId="2" fillId="0" borderId="0" xfId="0" applyFont="1" applyBorder="1" applyAlignment="1">
      <alignment horizontal="right" indent="1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shrinkToFit="1"/>
    </xf>
    <xf numFmtId="3" fontId="2" fillId="0" borderId="13" xfId="0" applyNumberFormat="1" applyFont="1" applyBorder="1"/>
    <xf numFmtId="165" fontId="2" fillId="0" borderId="13" xfId="0" applyNumberFormat="1" applyFont="1" applyBorder="1"/>
    <xf numFmtId="164" fontId="2" fillId="0" borderId="13" xfId="0" applyNumberFormat="1" applyFont="1" applyBorder="1"/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right"/>
    </xf>
    <xf numFmtId="0" fontId="2" fillId="0" borderId="24" xfId="0" applyFont="1" applyBorder="1"/>
    <xf numFmtId="0" fontId="2" fillId="0" borderId="1" xfId="0" applyFont="1" applyBorder="1"/>
    <xf numFmtId="0" fontId="2" fillId="0" borderId="25" xfId="0" applyFont="1" applyBorder="1"/>
    <xf numFmtId="0" fontId="2" fillId="0" borderId="12" xfId="0" applyFont="1" applyBorder="1"/>
    <xf numFmtId="0" fontId="5" fillId="0" borderId="14" xfId="0" applyNumberFormat="1" applyFont="1" applyBorder="1" applyAlignment="1" applyProtection="1">
      <alignment horizontal="center"/>
    </xf>
    <xf numFmtId="0" fontId="5" fillId="0" borderId="15" xfId="0" applyNumberFormat="1" applyFont="1" applyBorder="1" applyAlignment="1" applyProtection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applyFont="1" applyBorder="1"/>
    <xf numFmtId="0" fontId="2" fillId="0" borderId="17" xfId="0" applyFont="1" applyBorder="1"/>
    <xf numFmtId="0" fontId="5" fillId="0" borderId="11" xfId="0" applyNumberFormat="1" applyFont="1" applyBorder="1"/>
    <xf numFmtId="0" fontId="5" fillId="0" borderId="16" xfId="0" applyNumberFormat="1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6" xfId="0" applyFont="1" applyBorder="1"/>
    <xf numFmtId="0" fontId="2" fillId="0" borderId="17" xfId="0" applyFont="1" applyBorder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7" xfId="0" applyFont="1" applyBorder="1" applyAlignment="1"/>
    <xf numFmtId="0" fontId="2" fillId="0" borderId="0" xfId="0" applyFont="1"/>
    <xf numFmtId="0" fontId="2" fillId="0" borderId="17" xfId="0" applyFont="1" applyBorder="1"/>
    <xf numFmtId="0" fontId="2" fillId="0" borderId="0" xfId="0" applyFont="1"/>
    <xf numFmtId="0" fontId="3" fillId="0" borderId="0" xfId="0" applyFont="1"/>
    <xf numFmtId="0" fontId="2" fillId="0" borderId="17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2" xfId="0" applyFont="1" applyBorder="1"/>
    <xf numFmtId="0" fontId="2" fillId="0" borderId="0" xfId="0" applyFont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 applyProtection="1"/>
    <xf numFmtId="0" fontId="2" fillId="0" borderId="10" xfId="0" applyFont="1" applyBorder="1"/>
    <xf numFmtId="0" fontId="2" fillId="0" borderId="15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NumberFormat="1" applyFont="1" applyBorder="1" applyAlignment="1"/>
    <xf numFmtId="0" fontId="2" fillId="0" borderId="0" xfId="0" applyFont="1" applyBorder="1" applyAlignment="1" applyProtection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left" indent="1"/>
      <protection locked="0"/>
    </xf>
    <xf numFmtId="0" fontId="2" fillId="2" borderId="7" xfId="0" applyFont="1" applyFill="1" applyBorder="1" applyAlignment="1" applyProtection="1">
      <alignment horizontal="left" indent="1"/>
      <protection locked="0"/>
    </xf>
    <xf numFmtId="0" fontId="2" fillId="2" borderId="8" xfId="0" applyFont="1" applyFill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center"/>
    </xf>
    <xf numFmtId="165" fontId="2" fillId="2" borderId="6" xfId="0" applyNumberFormat="1" applyFont="1" applyFill="1" applyBorder="1" applyAlignment="1" applyProtection="1">
      <alignment horizontal="center"/>
      <protection locked="0"/>
    </xf>
    <xf numFmtId="165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64" fontId="2" fillId="2" borderId="6" xfId="0" applyNumberFormat="1" applyFont="1" applyFill="1" applyBorder="1" applyAlignment="1" applyProtection="1">
      <protection locked="0"/>
    </xf>
    <xf numFmtId="164" fontId="2" fillId="2" borderId="7" xfId="0" applyNumberFormat="1" applyFont="1" applyFill="1" applyBorder="1" applyAlignment="1" applyProtection="1">
      <protection locked="0"/>
    </xf>
    <xf numFmtId="164" fontId="2" fillId="2" borderId="8" xfId="0" applyNumberFormat="1" applyFon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164" fontId="6" fillId="3" borderId="12" xfId="0" applyNumberFormat="1" applyFont="1" applyFill="1" applyBorder="1" applyAlignment="1"/>
    <xf numFmtId="0" fontId="6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right" indent="1"/>
    </xf>
    <xf numFmtId="0" fontId="2" fillId="0" borderId="26" xfId="0" applyFont="1" applyBorder="1" applyAlignment="1">
      <alignment horizontal="right" indent="1"/>
    </xf>
    <xf numFmtId="0" fontId="2" fillId="2" borderId="7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>
      <alignment vertical="center" wrapText="1" shrinkToFit="1"/>
    </xf>
    <xf numFmtId="0" fontId="2" fillId="3" borderId="12" xfId="0" applyFont="1" applyFill="1" applyBorder="1" applyAlignment="1">
      <alignment horizontal="center"/>
    </xf>
    <xf numFmtId="0" fontId="9" fillId="0" borderId="0" xfId="0" applyFont="1" applyBorder="1"/>
    <xf numFmtId="0" fontId="9" fillId="0" borderId="17" xfId="0" applyFont="1" applyBorder="1" applyAlignment="1">
      <alignment shrinkToFit="1"/>
    </xf>
    <xf numFmtId="0" fontId="9" fillId="0" borderId="0" xfId="0" applyFont="1" applyBorder="1" applyAlignment="1">
      <alignment shrinkToFit="1"/>
    </xf>
    <xf numFmtId="164" fontId="6" fillId="3" borderId="0" xfId="0" applyNumberFormat="1" applyFont="1" applyFill="1" applyBorder="1"/>
    <xf numFmtId="164" fontId="6" fillId="3" borderId="0" xfId="0" applyNumberFormat="1" applyFont="1" applyFill="1" applyBorder="1" applyAlignment="1"/>
    <xf numFmtId="0" fontId="7" fillId="3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66" fontId="8" fillId="3" borderId="18" xfId="0" applyNumberFormat="1" applyFont="1" applyFill="1" applyBorder="1" applyAlignment="1">
      <alignment horizontal="left" indent="1"/>
    </xf>
    <xf numFmtId="166" fontId="8" fillId="3" borderId="19" xfId="0" applyNumberFormat="1" applyFont="1" applyFill="1" applyBorder="1" applyAlignment="1">
      <alignment horizontal="left" indent="1"/>
    </xf>
    <xf numFmtId="166" fontId="8" fillId="3" borderId="20" xfId="0" applyNumberFormat="1" applyFont="1" applyFill="1" applyBorder="1" applyAlignment="1">
      <alignment horizontal="left" indent="1"/>
    </xf>
    <xf numFmtId="164" fontId="8" fillId="3" borderId="21" xfId="0" applyNumberFormat="1" applyFont="1" applyFill="1" applyBorder="1"/>
    <xf numFmtId="164" fontId="8" fillId="3" borderId="22" xfId="0" applyNumberFormat="1" applyFont="1" applyFill="1" applyBorder="1"/>
    <xf numFmtId="0" fontId="8" fillId="3" borderId="23" xfId="0" applyFont="1" applyFill="1" applyBorder="1"/>
    <xf numFmtId="0" fontId="8" fillId="3" borderId="19" xfId="0" applyFont="1" applyFill="1" applyBorder="1"/>
    <xf numFmtId="0" fontId="8" fillId="3" borderId="20" xfId="0" applyFont="1" applyFill="1" applyBorder="1"/>
    <xf numFmtId="0" fontId="2" fillId="0" borderId="12" xfId="0" applyFont="1" applyBorder="1"/>
    <xf numFmtId="0" fontId="2" fillId="0" borderId="15" xfId="0" applyFont="1" applyBorder="1" applyProtection="1"/>
    <xf numFmtId="0" fontId="2" fillId="0" borderId="10" xfId="0" applyFont="1" applyBorder="1" applyAlignment="1">
      <alignment horizontal="right" indent="1"/>
    </xf>
    <xf numFmtId="0" fontId="2" fillId="0" borderId="12" xfId="0" applyFont="1" applyBorder="1" applyAlignment="1">
      <alignment horizontal="right" indent="1"/>
    </xf>
    <xf numFmtId="0" fontId="2" fillId="0" borderId="11" xfId="0" applyFont="1" applyBorder="1" applyAlignment="1">
      <alignment horizontal="right" inden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4" xfId="0" applyFont="1" applyBorder="1" applyAlignment="1">
      <alignment horizontal="right" indent="1"/>
    </xf>
    <xf numFmtId="0" fontId="2" fillId="0" borderId="15" xfId="0" applyFont="1" applyBorder="1" applyAlignment="1">
      <alignment horizontal="right" indent="1"/>
    </xf>
    <xf numFmtId="0" fontId="2" fillId="0" borderId="16" xfId="0" applyFont="1" applyBorder="1" applyAlignment="1">
      <alignment horizontal="right" indent="1"/>
    </xf>
    <xf numFmtId="0" fontId="2" fillId="0" borderId="14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 indent="1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BF54"/>
  <sheetViews>
    <sheetView showGridLines="0" tabSelected="1" zoomScaleNormal="100" workbookViewId="0">
      <selection activeCell="E3" sqref="E3:Y3"/>
    </sheetView>
  </sheetViews>
  <sheetFormatPr defaultRowHeight="14.25" x14ac:dyDescent="0.2"/>
  <cols>
    <col min="1" max="1" width="4.7109375" style="1" customWidth="1"/>
    <col min="2" max="2" width="2.7109375" style="1" customWidth="1"/>
    <col min="3" max="3" width="40.7109375" style="1" customWidth="1"/>
    <col min="4" max="4" width="0.85546875" style="1" customWidth="1"/>
    <col min="5" max="32" width="2.7109375" style="1" customWidth="1"/>
    <col min="33" max="33" width="4.85546875" style="1" customWidth="1"/>
    <col min="34" max="38" width="9.140625" style="1" hidden="1" customWidth="1"/>
    <col min="39" max="58" width="3.7109375" style="1" hidden="1" customWidth="1"/>
    <col min="59" max="16384" width="9.140625" style="1"/>
  </cols>
  <sheetData>
    <row r="1" spans="2:58" ht="15.75" customHeight="1" thickBot="1" x14ac:dyDescent="0.25">
      <c r="B1" s="89" t="s">
        <v>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</row>
    <row r="2" spans="2:58" ht="7.5" customHeight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</row>
    <row r="3" spans="2:58" x14ac:dyDescent="0.2">
      <c r="B3" s="5"/>
      <c r="C3" s="6" t="s">
        <v>1</v>
      </c>
      <c r="D3" s="7"/>
      <c r="E3" s="80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  <c r="Z3" s="7"/>
      <c r="AA3" s="7"/>
      <c r="AB3" s="7"/>
      <c r="AC3" s="7"/>
      <c r="AD3" s="7"/>
      <c r="AE3" s="7"/>
      <c r="AF3" s="8"/>
      <c r="AH3" s="77" t="s">
        <v>52</v>
      </c>
      <c r="AI3" s="77"/>
      <c r="AJ3" s="77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</row>
    <row r="4" spans="2:58" ht="4.5" customHeight="1" x14ac:dyDescent="0.2">
      <c r="B4" s="5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8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</row>
    <row r="5" spans="2:58" s="12" customFormat="1" ht="11.25" customHeight="1" x14ac:dyDescent="0.2">
      <c r="B5" s="9"/>
      <c r="C5" s="10"/>
      <c r="D5" s="10"/>
      <c r="E5" s="83" t="s">
        <v>2</v>
      </c>
      <c r="F5" s="83"/>
      <c r="G5" s="83"/>
      <c r="H5" s="83"/>
      <c r="I5" s="83" t="s">
        <v>3</v>
      </c>
      <c r="J5" s="83"/>
      <c r="K5" s="83"/>
      <c r="L5" s="83"/>
      <c r="M5" s="83" t="s">
        <v>4</v>
      </c>
      <c r="N5" s="83"/>
      <c r="O5" s="83"/>
      <c r="P5" s="83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</row>
    <row r="6" spans="2:58" ht="14.25" customHeight="1" x14ac:dyDescent="0.2">
      <c r="B6" s="5"/>
      <c r="C6" s="6" t="s">
        <v>5</v>
      </c>
      <c r="D6" s="7"/>
      <c r="E6" s="7"/>
      <c r="F6" s="78"/>
      <c r="G6" s="79"/>
      <c r="H6" s="7"/>
      <c r="I6" s="7"/>
      <c r="J6" s="78"/>
      <c r="K6" s="79"/>
      <c r="L6" s="7"/>
      <c r="M6" s="7"/>
      <c r="N6" s="78"/>
      <c r="O6" s="79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8"/>
      <c r="AH6" s="68"/>
      <c r="AI6" s="68"/>
      <c r="AJ6" s="69"/>
      <c r="AK6" s="47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</row>
    <row r="7" spans="2:58" x14ac:dyDescent="0.2">
      <c r="B7" s="5"/>
      <c r="C7" s="6" t="s">
        <v>8</v>
      </c>
      <c r="D7" s="7"/>
      <c r="E7" s="80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2"/>
      <c r="Z7" s="7"/>
      <c r="AA7" s="7"/>
      <c r="AB7" s="7"/>
      <c r="AC7" s="7"/>
      <c r="AD7" s="7"/>
      <c r="AE7" s="7"/>
      <c r="AF7" s="8"/>
      <c r="AH7" s="70"/>
      <c r="AI7" s="70"/>
      <c r="AJ7" s="68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</row>
    <row r="8" spans="2:58" x14ac:dyDescent="0.2">
      <c r="B8" s="5"/>
      <c r="C8" s="6" t="s">
        <v>23</v>
      </c>
      <c r="D8" s="7"/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8"/>
      <c r="AH8" s="68"/>
      <c r="AI8" s="68"/>
      <c r="AJ8" s="68"/>
      <c r="AM8" s="64"/>
      <c r="AN8" s="64"/>
      <c r="AO8" s="64"/>
      <c r="AP8" s="64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</row>
    <row r="9" spans="2:58" ht="5.25" customHeight="1" x14ac:dyDescent="0.2">
      <c r="B9" s="5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8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</row>
    <row r="10" spans="2:58" ht="15" customHeight="1" x14ac:dyDescent="0.2">
      <c r="B10" s="5"/>
      <c r="C10" s="48" t="s">
        <v>51</v>
      </c>
      <c r="E10" s="24"/>
      <c r="W10" s="58"/>
      <c r="X10" s="58"/>
      <c r="Y10" s="58"/>
      <c r="AF10" s="8"/>
      <c r="AH10" s="25" t="str">
        <f>IF(OR(ISBLANK(E10),UPPER(E10)="P"),".",",")</f>
        <v>.</v>
      </c>
      <c r="AI10" s="1" t="s">
        <v>53</v>
      </c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</row>
    <row r="11" spans="2:58" ht="5.25" customHeight="1" x14ac:dyDescent="0.2">
      <c r="B11" s="5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58"/>
      <c r="X11" s="58"/>
      <c r="Y11" s="58"/>
      <c r="Z11" s="7"/>
      <c r="AA11" s="7"/>
      <c r="AB11" s="7"/>
      <c r="AC11" s="7"/>
      <c r="AD11" s="7"/>
      <c r="AE11" s="7"/>
      <c r="AF11" s="8"/>
      <c r="AL11" s="51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</row>
    <row r="12" spans="2:58" x14ac:dyDescent="0.2">
      <c r="B12" s="5"/>
      <c r="C12" s="6" t="s">
        <v>24</v>
      </c>
      <c r="D12" s="7"/>
      <c r="E12" s="90"/>
      <c r="F12" s="91"/>
      <c r="G12" s="91"/>
      <c r="H12" s="92"/>
      <c r="I12" s="23"/>
      <c r="J12" s="24"/>
      <c r="K12" s="44"/>
      <c r="L12" s="43"/>
      <c r="M12" s="97" t="s">
        <v>63</v>
      </c>
      <c r="N12" s="97"/>
      <c r="O12" s="97"/>
      <c r="P12" s="97"/>
      <c r="Q12" s="97"/>
      <c r="R12" s="97"/>
      <c r="S12" s="97"/>
      <c r="T12" s="97"/>
      <c r="U12" s="97"/>
      <c r="V12" s="98"/>
      <c r="W12" s="93"/>
      <c r="X12" s="94"/>
      <c r="Y12" s="56"/>
      <c r="Z12" s="55"/>
      <c r="AA12" s="55"/>
      <c r="AB12" s="7"/>
      <c r="AC12" s="7"/>
      <c r="AD12" s="7"/>
      <c r="AE12" s="7"/>
      <c r="AF12" s="8"/>
      <c r="AH12" s="25" t="str">
        <f>IF(ISBLANK(J12),"",IF(UPPER(LEFT(J12,1))="K",TRUE,FALSE))</f>
        <v/>
      </c>
      <c r="AI12" s="1" t="s">
        <v>25</v>
      </c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</row>
    <row r="13" spans="2:58" x14ac:dyDescent="0.2">
      <c r="B13" s="5"/>
      <c r="C13" s="26"/>
      <c r="D13" s="7"/>
      <c r="E13" s="95" t="str">
        <f>IF(ISBLANK(J12),"",IF(UPPER(LEFT(J12,1))="K",TRUNC(E12/1.609344,3),TRUNC(E12*1.609344,3)))</f>
        <v/>
      </c>
      <c r="F13" s="95"/>
      <c r="G13" s="95"/>
      <c r="H13" s="95"/>
      <c r="I13" s="96" t="str">
        <f>IF(ISBLANK(J12),"",IF(UPPER(LEFT(J12,1))="K"," Miles"," Kilos"))</f>
        <v/>
      </c>
      <c r="J13" s="96"/>
      <c r="K13" s="96"/>
      <c r="M13" s="97" t="s">
        <v>26</v>
      </c>
      <c r="N13" s="97"/>
      <c r="O13" s="97"/>
      <c r="P13" s="97"/>
      <c r="Q13" s="97"/>
      <c r="R13" s="97"/>
      <c r="S13" s="97"/>
      <c r="T13" s="97"/>
      <c r="U13" s="97"/>
      <c r="V13" s="97"/>
      <c r="W13" s="93"/>
      <c r="X13" s="99"/>
      <c r="Y13" s="94"/>
      <c r="Z13" s="7"/>
      <c r="AA13" s="7"/>
      <c r="AB13" s="7"/>
      <c r="AC13" s="7"/>
      <c r="AD13" s="7"/>
      <c r="AE13" s="7"/>
      <c r="AF13" s="8"/>
      <c r="AH13" s="25">
        <v>1</v>
      </c>
      <c r="AI13" s="25">
        <v>6</v>
      </c>
      <c r="AJ13" s="25">
        <v>12</v>
      </c>
      <c r="AK13" s="25">
        <v>24</v>
      </c>
      <c r="AM13" s="64"/>
      <c r="AN13" s="64"/>
      <c r="AO13" s="64"/>
      <c r="AP13" s="64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</row>
    <row r="14" spans="2:58" s="12" customFormat="1" ht="18.75" customHeight="1" x14ac:dyDescent="0.2">
      <c r="B14" s="9"/>
      <c r="C14" s="10"/>
      <c r="D14" s="10"/>
      <c r="E14" s="83" t="s">
        <v>27</v>
      </c>
      <c r="F14" s="83"/>
      <c r="G14" s="83"/>
      <c r="H14" s="83"/>
      <c r="I14" s="83" t="s">
        <v>28</v>
      </c>
      <c r="J14" s="83"/>
      <c r="K14" s="83"/>
      <c r="L14" s="83"/>
      <c r="M14" s="83" t="s">
        <v>29</v>
      </c>
      <c r="N14" s="83"/>
      <c r="O14" s="83"/>
      <c r="P14" s="83"/>
      <c r="Q14" s="83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1"/>
      <c r="AH14" s="71" t="b">
        <f>IF(OR(COUNT(E12,W12,W13)&lt;&gt;3,ISBLANK(J12)),FALSE,TRUE)</f>
        <v>0</v>
      </c>
      <c r="AI14" s="73"/>
      <c r="AJ14" s="57" t="s">
        <v>64</v>
      </c>
    </row>
    <row r="15" spans="2:58" x14ac:dyDescent="0.2">
      <c r="B15" s="5"/>
      <c r="C15" s="6" t="s">
        <v>30</v>
      </c>
      <c r="D15" s="7"/>
      <c r="E15" s="7"/>
      <c r="F15" s="84"/>
      <c r="G15" s="85"/>
      <c r="H15" s="7"/>
      <c r="I15" s="7"/>
      <c r="J15" s="84"/>
      <c r="K15" s="85"/>
      <c r="L15" s="7"/>
      <c r="M15" s="7"/>
      <c r="N15" s="86"/>
      <c r="O15" s="87"/>
      <c r="P15" s="88"/>
      <c r="Q15" s="54"/>
      <c r="R15" s="100" t="str">
        <f>IF(COUNT(F15:P15)=0,"",IF(AH14,"","Enter the required distance, time and laps information above to continue."))</f>
        <v/>
      </c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8"/>
      <c r="AH15" s="71">
        <f>IF(COUNT(F15,J15,N15)=3,DATE(N15,J15,F15),0)</f>
        <v>0</v>
      </c>
      <c r="AI15" s="73"/>
      <c r="AJ15" s="1" t="s">
        <v>31</v>
      </c>
    </row>
    <row r="16" spans="2:58" x14ac:dyDescent="0.2">
      <c r="B16" s="5"/>
      <c r="C16" s="6" t="s">
        <v>32</v>
      </c>
      <c r="D16" s="7"/>
      <c r="E16" s="7"/>
      <c r="F16" s="84"/>
      <c r="G16" s="85"/>
      <c r="H16" s="7"/>
      <c r="I16" s="7"/>
      <c r="J16" s="84"/>
      <c r="K16" s="85"/>
      <c r="L16" s="7"/>
      <c r="M16" s="7"/>
      <c r="N16" s="86"/>
      <c r="O16" s="87"/>
      <c r="P16" s="88"/>
      <c r="Q16" s="54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8"/>
      <c r="AH16" s="71">
        <f>IF(COUNT(F16,J16,N16)=3,DATE(N16,J16,F16),0)</f>
        <v>0</v>
      </c>
      <c r="AI16" s="73"/>
      <c r="AJ16" s="1" t="s">
        <v>33</v>
      </c>
    </row>
    <row r="17" spans="2:51" ht="15" x14ac:dyDescent="0.25">
      <c r="B17" s="5"/>
      <c r="C17" s="27" t="s">
        <v>34</v>
      </c>
      <c r="D17" s="7"/>
      <c r="E17" s="7"/>
      <c r="F17" s="101" t="str">
        <f>IF(COUNT(F15,J15,N15,F16,J16,N16)=6,AH16-AH15,"")</f>
        <v/>
      </c>
      <c r="G17" s="101"/>
      <c r="H17" s="102" t="str">
        <f>IF(COUNT(F15:P16)&lt;6,"",IF(OR(AH17,COUNT(F15:P16)&lt;6),""," Attempt day count incorrect. Check entered dates."))</f>
        <v/>
      </c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8"/>
      <c r="AH17" s="71" t="b">
        <f>IF(AND(COUNT(F15,J15,N15,F16,J16,N16)=6,AH16&gt;=AH15,AH16-AH15&lt;=1),TRUE,FALSE)</f>
        <v>0</v>
      </c>
      <c r="AI17" s="73"/>
      <c r="AJ17" s="1" t="s">
        <v>50</v>
      </c>
      <c r="AO17" s="57"/>
    </row>
    <row r="18" spans="2:51" ht="5.25" customHeight="1" x14ac:dyDescent="0.2">
      <c r="B18" s="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8"/>
    </row>
    <row r="19" spans="2:51" s="12" customFormat="1" ht="11.25" x14ac:dyDescent="0.2">
      <c r="B19" s="9"/>
      <c r="C19" s="10"/>
      <c r="D19" s="10"/>
      <c r="E19" s="83" t="s">
        <v>35</v>
      </c>
      <c r="F19" s="83"/>
      <c r="G19" s="83"/>
      <c r="H19" s="83"/>
      <c r="I19" s="83" t="s">
        <v>36</v>
      </c>
      <c r="J19" s="83"/>
      <c r="K19" s="83"/>
      <c r="L19" s="83"/>
      <c r="M19" s="83" t="s">
        <v>37</v>
      </c>
      <c r="N19" s="83"/>
      <c r="O19" s="83"/>
      <c r="P19" s="83"/>
      <c r="Q19" s="83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1"/>
    </row>
    <row r="20" spans="2:51" x14ac:dyDescent="0.2">
      <c r="B20" s="5"/>
      <c r="C20" s="28" t="str">
        <f>"Attempt Car (" &amp; E8 &amp; ") Start Time:"</f>
        <v>Attempt Car () Start Time:</v>
      </c>
      <c r="D20" s="7"/>
      <c r="E20" s="7"/>
      <c r="F20" s="84"/>
      <c r="G20" s="85"/>
      <c r="H20" s="7"/>
      <c r="I20" s="7"/>
      <c r="J20" s="84"/>
      <c r="K20" s="85"/>
      <c r="L20" s="7"/>
      <c r="M20" s="7"/>
      <c r="N20" s="90"/>
      <c r="O20" s="91"/>
      <c r="P20" s="92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8"/>
      <c r="AH20" s="71" t="str">
        <f>IF(COUNT(F20,J20,N20)=3,INT((F20*3600+J20*60+N20)*1000),"")</f>
        <v/>
      </c>
      <c r="AI20" s="73"/>
      <c r="AJ20" s="1" t="s">
        <v>38</v>
      </c>
      <c r="AM20" s="74" t="str">
        <f>IF(AND(AH14,COUNT(F20,J20,N20)=3),AH20+(W12*3600000),"")</f>
        <v/>
      </c>
      <c r="AN20" s="75"/>
      <c r="AO20" s="75"/>
      <c r="AP20" s="76"/>
      <c r="AQ20" s="55" t="s">
        <v>65</v>
      </c>
    </row>
    <row r="21" spans="2:51" ht="5.25" customHeight="1" x14ac:dyDescent="0.2">
      <c r="B21" s="5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8"/>
      <c r="AM21" s="55"/>
      <c r="AN21" s="55"/>
      <c r="AO21" s="55"/>
      <c r="AP21" s="55"/>
      <c r="AQ21" s="55"/>
    </row>
    <row r="22" spans="2:51" ht="15" x14ac:dyDescent="0.25">
      <c r="B22" s="5"/>
      <c r="C22" s="6" t="str">
        <f>IF(ISNUMBER(W13),"Time of Day-Lap "&amp;TEXT(W13,"######")&amp;":","Time of Day-Lap X:")</f>
        <v>Time of Day-Lap X:</v>
      </c>
      <c r="D22" s="7"/>
      <c r="E22" s="7"/>
      <c r="F22" s="84"/>
      <c r="G22" s="85"/>
      <c r="H22" s="7"/>
      <c r="I22" s="7"/>
      <c r="J22" s="84"/>
      <c r="K22" s="85"/>
      <c r="L22" s="7"/>
      <c r="M22" s="7"/>
      <c r="N22" s="90"/>
      <c r="O22" s="91"/>
      <c r="P22" s="92"/>
      <c r="Q22" s="103" t="str">
        <f>IF(COUNT(F20:P22)&lt;6,"",IF(AND(COUNT(F22:P22)=3,AM22),""," Lap " &amp; TEXT(W13,"##,##0") &amp; " elapsed time exceeds "&amp;TEXT(W12,"#0") &amp;" Hour(s)"))</f>
        <v/>
      </c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8"/>
      <c r="AH22" s="71" t="str">
        <f>IF(AND(AH17,COUNT(F22,J22,N22)=3),INT(((F22+F17*24)*3600+J22*60+N22)*1000),"")</f>
        <v/>
      </c>
      <c r="AI22" s="73"/>
      <c r="AJ22" s="1" t="s">
        <v>39</v>
      </c>
      <c r="AM22" s="71" t="b">
        <f>IF(AH22&lt;+AM20,TRUE,FALSE)</f>
        <v>0</v>
      </c>
      <c r="AN22" s="72"/>
      <c r="AO22" s="72"/>
      <c r="AP22" s="73"/>
      <c r="AQ22" s="55" t="s">
        <v>66</v>
      </c>
    </row>
    <row r="23" spans="2:51" ht="15" x14ac:dyDescent="0.25">
      <c r="B23" s="5"/>
      <c r="C23" s="6" t="str">
        <f>IF(ISNUMBER(W13),"Time of Day-Lap "&amp; TEXT(W13+1,"######")&amp;":","Time of Day-Lap X:")</f>
        <v>Time of Day-Lap X:</v>
      </c>
      <c r="D23" s="7"/>
      <c r="E23" s="7"/>
      <c r="F23" s="84"/>
      <c r="G23" s="85"/>
      <c r="H23" s="7"/>
      <c r="I23" s="7"/>
      <c r="J23" s="84"/>
      <c r="K23" s="85"/>
      <c r="L23" s="7"/>
      <c r="M23" s="7"/>
      <c r="N23" s="90"/>
      <c r="O23" s="91"/>
      <c r="P23" s="92"/>
      <c r="Q23" s="103" t="str">
        <f>IF(COUNT(F22:P23)&lt;6,"",IF(OR(COUNT(F23:P23)&lt;3,AM23),""," Lap "&amp;TEXT(W13+1,"##,##0")&amp;" time is less than Lap "&amp;TEXT(W13,"#0")&amp;" time"))</f>
        <v/>
      </c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8"/>
      <c r="AH23" s="71" t="str">
        <f>IF(AND(AH14,COUNT(F23,J23,N23)=3),INT(((F23+F17*24)*3600+J23*60+N23)*1000),"")</f>
        <v/>
      </c>
      <c r="AI23" s="73"/>
      <c r="AJ23" s="1" t="s">
        <v>40</v>
      </c>
      <c r="AM23" s="71" t="b">
        <f>IF(AND(AM22,COUNT(F23,J23,N23)=3,AH23&gt;AH22),TRUE,FALSE)</f>
        <v>0</v>
      </c>
      <c r="AN23" s="72"/>
      <c r="AO23" s="72"/>
      <c r="AP23" s="73"/>
      <c r="AQ23" s="55" t="s">
        <v>67</v>
      </c>
    </row>
    <row r="24" spans="2:51" ht="5.25" customHeight="1" x14ac:dyDescent="0.2">
      <c r="B24" s="5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8"/>
    </row>
    <row r="25" spans="2:51" x14ac:dyDescent="0.2">
      <c r="B25" s="5"/>
      <c r="C25" s="6" t="str">
        <f>IF(ISNUMBER(W13),"Elapsed time to Lap " &amp; TEXT(W13,"#####")&amp;":","Elapsed time to Lap X:")</f>
        <v>Elapsed time to Lap X:</v>
      </c>
      <c r="D25" s="7"/>
      <c r="E25" s="106" t="str">
        <f>IF(AND(AH14,AM22,AM23,ISNUMBER(AH23)),(AH22-AH20)/1000,"")</f>
        <v/>
      </c>
      <c r="F25" s="106"/>
      <c r="G25" s="106"/>
      <c r="H25" s="106"/>
      <c r="I25" s="106"/>
      <c r="J25" s="109" t="str">
        <f>IF(ISNUMBER(E25),AW34,"")</f>
        <v/>
      </c>
      <c r="K25" s="109"/>
      <c r="L25" s="109"/>
      <c r="M25" s="109"/>
      <c r="N25" s="109"/>
      <c r="O25" s="109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8"/>
      <c r="AH25" s="29" t="str">
        <f>IF(ISNUMBER(E25),TRUNC(E25/3600,0),"")</f>
        <v/>
      </c>
      <c r="AI25" s="30" t="str">
        <f>IF(ISNUMBER(E25),TRUNC(TRUNC(E25-(AH25*3600),0)/60,0),"")</f>
        <v/>
      </c>
      <c r="AJ25" s="31" t="str">
        <f>IF(ISNUMBER(E25),E25-(AH25*3600)-(AI25*60),"")</f>
        <v/>
      </c>
      <c r="AM25" s="1" t="s">
        <v>54</v>
      </c>
    </row>
    <row r="26" spans="2:51" x14ac:dyDescent="0.2">
      <c r="B26" s="5"/>
      <c r="C26" s="6" t="str">
        <f>IF(ISNUMBER(W13),"Distance Traveled in " &amp; TEXT(W13,"#####")&amp;" Laps:","Distance Traveled in X Laps:")</f>
        <v>Distance Traveled in X Laps:</v>
      </c>
      <c r="D26" s="7"/>
      <c r="E26" s="106" t="str">
        <f>IF(ISNUMBER(E25),TRUNC(W13*E12,3),"")</f>
        <v/>
      </c>
      <c r="F26" s="106"/>
      <c r="G26" s="106"/>
      <c r="H26" s="106"/>
      <c r="I26" s="106"/>
      <c r="J26" s="107" t="str">
        <f>IF(ISBLANK(J12),"",IF(AH12," Kilometers"," Miles"))</f>
        <v/>
      </c>
      <c r="K26" s="107"/>
      <c r="L26" s="107"/>
      <c r="M26" s="107"/>
      <c r="N26" s="32"/>
      <c r="P26" s="7"/>
      <c r="Q26" s="7"/>
      <c r="W26" s="7"/>
      <c r="X26" s="7"/>
      <c r="Y26" s="7"/>
      <c r="Z26" s="7"/>
      <c r="AA26" s="7"/>
      <c r="AB26" s="7"/>
      <c r="AC26" s="7"/>
      <c r="AD26" s="7"/>
      <c r="AE26" s="7"/>
      <c r="AF26" s="8"/>
      <c r="AM26" s="121" t="s">
        <v>55</v>
      </c>
      <c r="AN26" s="122"/>
      <c r="AO26" s="122"/>
      <c r="AP26" s="122"/>
      <c r="AQ26" s="122"/>
      <c r="AR26" s="122"/>
      <c r="AS26" s="122"/>
      <c r="AT26" s="122"/>
      <c r="AU26" s="122"/>
      <c r="AV26" s="123"/>
      <c r="AW26" s="124" t="str">
        <f>IF(ISNUMBER(30),IF(AH25=0,"00:",TEXT(AH25,"####:")),"")</f>
        <v/>
      </c>
      <c r="AX26" s="125"/>
    </row>
    <row r="27" spans="2:51" x14ac:dyDescent="0.2">
      <c r="B27" s="5"/>
      <c r="C27" s="6" t="str">
        <f>IF(ISNUMBER(W13),"Elapsed time-Lap " &amp; TEXT(W13+1,"######")&amp;":","Elapsed time-Lap X:")</f>
        <v>Elapsed time-Lap X:</v>
      </c>
      <c r="D27" s="7"/>
      <c r="E27" s="106" t="str">
        <f>IF(AND(AH14,AM22,AM23),(AH23-AH22)/1000,"")</f>
        <v/>
      </c>
      <c r="F27" s="106"/>
      <c r="G27" s="106"/>
      <c r="H27" s="106"/>
      <c r="I27" s="106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8"/>
      <c r="AM27" s="126" t="s">
        <v>56</v>
      </c>
      <c r="AN27" s="127"/>
      <c r="AO27" s="127"/>
      <c r="AP27" s="127"/>
      <c r="AQ27" s="127"/>
      <c r="AR27" s="127"/>
      <c r="AS27" s="127"/>
      <c r="AT27" s="127"/>
      <c r="AU27" s="127"/>
      <c r="AV27" s="128"/>
      <c r="AW27" s="129" t="str">
        <f>IF(ISNUMBER(E30),TEXT(AI25,"00:"),"")</f>
        <v/>
      </c>
      <c r="AX27" s="130"/>
    </row>
    <row r="28" spans="2:51" x14ac:dyDescent="0.2">
      <c r="B28" s="5"/>
      <c r="C28" s="6" t="str">
        <f>IF(ISNUMBER(W13),"Average Speed-Lap " &amp; TEXT(W13+1,"######")&amp;":","Average Speed-Lap X:")</f>
        <v>Average Speed-Lap X:</v>
      </c>
      <c r="D28" s="7"/>
      <c r="E28" s="105" t="str">
        <f>IF(ISNUMBER(E27),TRUNC((3600*E12)/E27,3),"")</f>
        <v/>
      </c>
      <c r="F28" s="105"/>
      <c r="G28" s="105"/>
      <c r="H28" s="105"/>
      <c r="I28" s="105"/>
      <c r="J28" s="108" t="str">
        <f>IF(ISBLANK(J12),"",IF(AH12," KM/H"," MPH"))</f>
        <v/>
      </c>
      <c r="K28" s="108"/>
      <c r="L28" s="108"/>
      <c r="M28" s="108"/>
      <c r="O28" s="7"/>
      <c r="P28" s="7"/>
      <c r="Q28" s="7"/>
      <c r="R28" s="7"/>
      <c r="W28" s="7"/>
      <c r="X28" s="7"/>
      <c r="Y28" s="7"/>
      <c r="Z28" s="7"/>
      <c r="AA28" s="7"/>
      <c r="AB28" s="7"/>
      <c r="AC28" s="7"/>
      <c r="AD28" s="7"/>
      <c r="AE28" s="7"/>
      <c r="AF28" s="8"/>
      <c r="AM28" s="1" t="s">
        <v>57</v>
      </c>
      <c r="AY28" s="12"/>
    </row>
    <row r="29" spans="2:51" x14ac:dyDescent="0.2">
      <c r="B29" s="5"/>
      <c r="C29" s="6" t="s">
        <v>41</v>
      </c>
      <c r="D29" s="7"/>
      <c r="E29" s="105" t="str">
        <f>IF(ISNUMBER(E28),(W12*3600)-E25,"")</f>
        <v/>
      </c>
      <c r="F29" s="105"/>
      <c r="G29" s="105"/>
      <c r="H29" s="105"/>
      <c r="I29" s="10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8"/>
      <c r="AM29" s="121" t="s">
        <v>58</v>
      </c>
      <c r="AN29" s="122"/>
      <c r="AO29" s="122"/>
      <c r="AP29" s="122"/>
      <c r="AQ29" s="122"/>
      <c r="AR29" s="122"/>
      <c r="AS29" s="122"/>
      <c r="AT29" s="122"/>
      <c r="AU29" s="122"/>
      <c r="AV29" s="123"/>
      <c r="AW29" s="124" t="str">
        <f>IF(ISNUMBER(E30),TEXT(INT(AJ25),"00"),"")</f>
        <v/>
      </c>
      <c r="AX29" s="125"/>
    </row>
    <row r="30" spans="2:51" x14ac:dyDescent="0.2">
      <c r="B30" s="5"/>
      <c r="C30" s="6" t="s">
        <v>42</v>
      </c>
      <c r="D30" s="7"/>
      <c r="E30" s="105" t="str">
        <f>IF(ISNUMBER(E29),TRUNC(E28*(E29/3600),3),"")</f>
        <v/>
      </c>
      <c r="F30" s="105"/>
      <c r="G30" s="105"/>
      <c r="H30" s="105"/>
      <c r="I30" s="105"/>
      <c r="J30" s="110" t="str">
        <f>IF(ISBLANK(J12),"",IF(AH12," Kilometers"," Miles"))</f>
        <v/>
      </c>
      <c r="K30" s="110"/>
      <c r="L30" s="110"/>
      <c r="M30" s="110"/>
      <c r="O30" s="7"/>
      <c r="P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8"/>
      <c r="AM30" s="131" t="s">
        <v>59</v>
      </c>
      <c r="AN30" s="97"/>
      <c r="AO30" s="97"/>
      <c r="AP30" s="97"/>
      <c r="AQ30" s="97"/>
      <c r="AR30" s="97"/>
      <c r="AS30" s="97"/>
      <c r="AT30" s="97"/>
      <c r="AU30" s="97"/>
      <c r="AV30" s="98"/>
      <c r="AW30" s="132" t="str">
        <f>IF(ISNUMBER(E30),AH10,"")</f>
        <v/>
      </c>
      <c r="AX30" s="133"/>
      <c r="AY30" s="1" t="s">
        <v>60</v>
      </c>
    </row>
    <row r="31" spans="2:51" ht="5.25" customHeight="1" thickBot="1" x14ac:dyDescent="0.25"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8"/>
      <c r="AM31" s="50"/>
      <c r="AN31" s="51"/>
      <c r="AO31" s="51"/>
      <c r="AP31" s="51"/>
      <c r="AQ31" s="51"/>
      <c r="AR31" s="51"/>
      <c r="AS31" s="51"/>
      <c r="AT31" s="51"/>
      <c r="AU31" s="51"/>
      <c r="AV31" s="49"/>
      <c r="AW31" s="50"/>
      <c r="AX31" s="49"/>
    </row>
    <row r="32" spans="2:51" ht="15.75" thickBot="1" x14ac:dyDescent="0.3">
      <c r="B32" s="5"/>
      <c r="C32" s="33" t="s">
        <v>43</v>
      </c>
      <c r="D32" s="7"/>
      <c r="E32" s="111" t="str">
        <f>IF(AND(ISNUMBER(E30),COUNT(F16,J16,N16)=3),DATE(N16,J16,F16),"")</f>
        <v/>
      </c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3"/>
      <c r="X32" s="7"/>
      <c r="Y32" s="7"/>
      <c r="Z32" s="7"/>
      <c r="AA32" s="7"/>
      <c r="AB32" s="7"/>
      <c r="AC32" s="7"/>
      <c r="AD32" s="7"/>
      <c r="AE32" s="7"/>
      <c r="AF32" s="8"/>
      <c r="AM32" s="131" t="s">
        <v>61</v>
      </c>
      <c r="AN32" s="97"/>
      <c r="AO32" s="97"/>
      <c r="AP32" s="97"/>
      <c r="AQ32" s="97"/>
      <c r="AR32" s="97"/>
      <c r="AS32" s="97"/>
      <c r="AT32" s="97"/>
      <c r="AU32" s="97"/>
      <c r="AV32" s="98"/>
      <c r="AW32" s="132" t="str">
        <f>IF(ISNUMBER(E30),TEXT((AJ25-INT(AJ25))*1000,"000"),"")</f>
        <v/>
      </c>
      <c r="AX32" s="133"/>
    </row>
    <row r="33" spans="2:58" ht="5.25" customHeight="1" thickBot="1" x14ac:dyDescent="0.25"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8"/>
      <c r="AM33" s="50"/>
      <c r="AN33" s="51"/>
      <c r="AO33" s="51"/>
      <c r="AP33" s="51"/>
      <c r="AQ33" s="51"/>
      <c r="AR33" s="51"/>
      <c r="AS33" s="51"/>
      <c r="AT33" s="51"/>
      <c r="AU33" s="51"/>
      <c r="AV33" s="49"/>
      <c r="AW33" s="52"/>
      <c r="AX33" s="53"/>
    </row>
    <row r="34" spans="2:58" ht="15.75" thickBot="1" x14ac:dyDescent="0.3">
      <c r="B34" s="5"/>
      <c r="C34" s="33" t="s">
        <v>44</v>
      </c>
      <c r="D34" s="7"/>
      <c r="E34" s="114" t="str">
        <f>IF(ISNUMBER(E30),E26+E30,"")</f>
        <v/>
      </c>
      <c r="F34" s="115"/>
      <c r="G34" s="115"/>
      <c r="H34" s="115"/>
      <c r="I34" s="116" t="str">
        <f>IF(ISNUMBER(E34),IF(AH12," Kilometers"," Miles"),"")</f>
        <v/>
      </c>
      <c r="J34" s="117"/>
      <c r="K34" s="117"/>
      <c r="L34" s="117"/>
      <c r="M34" s="118"/>
      <c r="N34" s="7"/>
      <c r="O34" s="114" t="str">
        <f>IF(ISNUMBER(E34),IF(AH12,TRUNC(E34/1.609344,3),TRUNC(E34*1.609344,3)),"")</f>
        <v/>
      </c>
      <c r="P34" s="115"/>
      <c r="Q34" s="115"/>
      <c r="R34" s="115"/>
      <c r="S34" s="116" t="str">
        <f>IF(ISNUMBER(E34),IF(AH12," Miles"," Kilometers"),"")</f>
        <v/>
      </c>
      <c r="T34" s="117"/>
      <c r="U34" s="117"/>
      <c r="V34" s="117"/>
      <c r="W34" s="118"/>
      <c r="X34" s="7"/>
      <c r="Y34" s="7"/>
      <c r="Z34" s="7"/>
      <c r="AA34" s="7"/>
      <c r="AB34" s="7"/>
      <c r="AC34" s="7"/>
      <c r="AD34" s="7"/>
      <c r="AE34" s="7"/>
      <c r="AF34" s="8"/>
      <c r="AM34" s="126" t="s">
        <v>62</v>
      </c>
      <c r="AN34" s="127"/>
      <c r="AO34" s="127"/>
      <c r="AP34" s="127"/>
      <c r="AQ34" s="127"/>
      <c r="AR34" s="127"/>
      <c r="AS34" s="127"/>
      <c r="AT34" s="127"/>
      <c r="AU34" s="127"/>
      <c r="AV34" s="128"/>
      <c r="AW34" s="75" t="str">
        <f>IF(ISNUMBER(E30),AW26&amp;AW27&amp;AW29&amp;AW30&amp;AW32,"")</f>
        <v/>
      </c>
      <c r="AX34" s="75"/>
      <c r="AY34" s="75"/>
      <c r="AZ34" s="76"/>
    </row>
    <row r="35" spans="2:58" ht="15.75" thickBot="1" x14ac:dyDescent="0.3">
      <c r="B35" s="5"/>
      <c r="C35" s="33" t="s">
        <v>45</v>
      </c>
      <c r="D35" s="7"/>
      <c r="E35" s="114" t="str">
        <f>IF(ISNUMBER(E34),TRUNC((E34*3600)/(W12*3600),3),"")</f>
        <v/>
      </c>
      <c r="F35" s="115"/>
      <c r="G35" s="115"/>
      <c r="H35" s="115"/>
      <c r="I35" s="116" t="str">
        <f>IF(ISNUMBER(E34),IF(AH12," KM/H"," MPH"),"")</f>
        <v/>
      </c>
      <c r="J35" s="117"/>
      <c r="K35" s="117"/>
      <c r="L35" s="117"/>
      <c r="M35" s="118"/>
      <c r="N35" s="7"/>
      <c r="O35" s="114" t="str">
        <f>IF(ISNUMBER(E35),IF(AH12,TRUNC(E35/1.609344,3),TRUNC(E35*1.609344,3)),"")</f>
        <v/>
      </c>
      <c r="P35" s="115"/>
      <c r="Q35" s="115"/>
      <c r="R35" s="115"/>
      <c r="S35" s="116" t="str">
        <f>IF(ISNUMBER(E35),IF(AH12," MPH"," KM/H"),"")</f>
        <v/>
      </c>
      <c r="T35" s="117"/>
      <c r="U35" s="117"/>
      <c r="V35" s="117"/>
      <c r="W35" s="118"/>
      <c r="X35" s="7"/>
      <c r="Y35" s="7"/>
      <c r="Z35" s="7"/>
      <c r="AA35" s="7"/>
      <c r="AB35" s="7"/>
      <c r="AC35" s="7"/>
      <c r="AD35" s="7"/>
      <c r="AE35" s="7"/>
      <c r="AF35" s="8"/>
    </row>
    <row r="36" spans="2:58" x14ac:dyDescent="0.2"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8"/>
    </row>
    <row r="37" spans="2:58" ht="27" customHeight="1" x14ac:dyDescent="0.2">
      <c r="B37" s="5"/>
      <c r="C37" s="7"/>
      <c r="D37" s="7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7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7"/>
      <c r="AE37" s="7"/>
      <c r="AF37" s="8"/>
    </row>
    <row r="38" spans="2:58" ht="12.75" customHeight="1" x14ac:dyDescent="0.2">
      <c r="B38" s="5"/>
      <c r="C38" s="7"/>
      <c r="D38" s="7"/>
      <c r="E38" s="119" t="s">
        <v>47</v>
      </c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7"/>
      <c r="R38" s="119" t="s">
        <v>48</v>
      </c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7"/>
      <c r="AE38" s="7"/>
      <c r="AF38" s="8"/>
    </row>
    <row r="39" spans="2:58" ht="7.5" customHeight="1" thickBot="1" x14ac:dyDescent="0.25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6"/>
    </row>
    <row r="40" spans="2:58" x14ac:dyDescent="0.2">
      <c r="AM40" s="13">
        <v>1</v>
      </c>
      <c r="AN40" s="14">
        <v>2</v>
      </c>
      <c r="AO40" s="13">
        <v>3</v>
      </c>
      <c r="AP40" s="14">
        <v>4</v>
      </c>
      <c r="AQ40" s="13">
        <v>5</v>
      </c>
      <c r="AR40" s="14">
        <v>6</v>
      </c>
      <c r="AS40" s="13">
        <v>7</v>
      </c>
      <c r="AT40" s="14">
        <v>8</v>
      </c>
      <c r="AU40" s="13">
        <v>9</v>
      </c>
      <c r="AV40" s="14">
        <v>10</v>
      </c>
      <c r="AW40" s="13">
        <v>11</v>
      </c>
      <c r="AX40" s="14">
        <v>12</v>
      </c>
      <c r="AY40" s="13">
        <v>13</v>
      </c>
      <c r="AZ40" s="14">
        <v>14</v>
      </c>
      <c r="BA40" s="13">
        <v>15</v>
      </c>
      <c r="BB40" s="13">
        <v>16</v>
      </c>
      <c r="BC40" s="14">
        <v>17</v>
      </c>
      <c r="BD40" s="13">
        <v>18</v>
      </c>
      <c r="BE40" s="14">
        <v>19</v>
      </c>
      <c r="BF40" s="12">
        <v>20</v>
      </c>
    </row>
    <row r="41" spans="2:58" x14ac:dyDescent="0.2">
      <c r="AM41" s="15" t="s">
        <v>68</v>
      </c>
      <c r="AN41" s="16"/>
      <c r="AO41" s="16"/>
      <c r="AP41" s="16"/>
      <c r="AQ41" s="16"/>
      <c r="AR41" s="16"/>
      <c r="AS41" s="16"/>
      <c r="AT41" s="17"/>
      <c r="AU41" s="17"/>
      <c r="AV41" s="17"/>
      <c r="AW41" s="17"/>
      <c r="AX41" s="17"/>
      <c r="AY41" s="17"/>
      <c r="AZ41" s="17"/>
      <c r="BA41" s="17"/>
      <c r="BB41" s="17"/>
      <c r="BC41" s="18"/>
      <c r="BD41" s="37"/>
      <c r="BE41" s="37"/>
      <c r="BF41" s="19"/>
    </row>
    <row r="42" spans="2:58" x14ac:dyDescent="0.2">
      <c r="AM42" s="38" t="s">
        <v>9</v>
      </c>
      <c r="AN42" s="39" t="s">
        <v>10</v>
      </c>
      <c r="AO42" s="39" t="s">
        <v>11</v>
      </c>
      <c r="AP42" s="39" t="s">
        <v>12</v>
      </c>
      <c r="AQ42" s="39" t="s">
        <v>13</v>
      </c>
      <c r="AR42" s="39" t="s">
        <v>14</v>
      </c>
      <c r="AS42" s="39" t="s">
        <v>15</v>
      </c>
      <c r="AT42" s="40" t="s">
        <v>16</v>
      </c>
      <c r="AU42" s="40" t="s">
        <v>17</v>
      </c>
      <c r="AV42" s="40" t="s">
        <v>18</v>
      </c>
      <c r="AW42" s="40" t="s">
        <v>19</v>
      </c>
      <c r="AX42" s="40" t="s">
        <v>20</v>
      </c>
      <c r="AY42" s="40" t="s">
        <v>21</v>
      </c>
      <c r="AZ42" s="40" t="s">
        <v>22</v>
      </c>
      <c r="BA42" s="41" t="s">
        <v>46</v>
      </c>
      <c r="BB42" s="40"/>
      <c r="BC42" s="41"/>
      <c r="BD42" s="41"/>
      <c r="BE42" s="41"/>
      <c r="BF42" s="42"/>
    </row>
    <row r="43" spans="2:58" x14ac:dyDescent="0.2">
      <c r="AM43" s="15" t="s">
        <v>69</v>
      </c>
      <c r="AN43" s="16"/>
      <c r="AO43" s="16"/>
      <c r="AP43" s="16"/>
      <c r="AQ43" s="16"/>
      <c r="AR43" s="16"/>
      <c r="AS43" s="16"/>
      <c r="AT43" s="17"/>
      <c r="AU43" s="17"/>
      <c r="AV43" s="17"/>
      <c r="AW43" s="17"/>
      <c r="AX43" s="17"/>
      <c r="AY43" s="17"/>
      <c r="AZ43" s="17"/>
      <c r="BA43" s="17"/>
      <c r="BB43" s="17"/>
      <c r="BC43" s="61"/>
      <c r="BD43" s="61"/>
      <c r="BE43" s="61"/>
      <c r="BF43" s="19"/>
    </row>
    <row r="44" spans="2:58" x14ac:dyDescent="0.2">
      <c r="AM44" s="38" t="s">
        <v>9</v>
      </c>
      <c r="AN44" s="39" t="s">
        <v>10</v>
      </c>
      <c r="AO44" s="39" t="s">
        <v>11</v>
      </c>
      <c r="AP44" s="39" t="s">
        <v>12</v>
      </c>
      <c r="AQ44" s="39" t="s">
        <v>13</v>
      </c>
      <c r="AR44" s="39" t="s">
        <v>14</v>
      </c>
      <c r="AS44" s="39" t="s">
        <v>15</v>
      </c>
      <c r="AT44" s="40" t="s">
        <v>16</v>
      </c>
      <c r="AU44" s="40" t="s">
        <v>18</v>
      </c>
      <c r="AV44" s="40" t="s">
        <v>19</v>
      </c>
      <c r="AW44" s="40" t="s">
        <v>20</v>
      </c>
      <c r="AX44" s="40" t="s">
        <v>21</v>
      </c>
      <c r="AY44" s="40" t="s">
        <v>22</v>
      </c>
      <c r="AZ44" s="40" t="s">
        <v>70</v>
      </c>
      <c r="BA44" s="41"/>
      <c r="BB44" s="40"/>
      <c r="BC44" s="41"/>
      <c r="BD44" s="41"/>
      <c r="BE44" s="41"/>
      <c r="BF44" s="42"/>
    </row>
    <row r="45" spans="2:58" x14ac:dyDescent="0.2">
      <c r="AM45" s="15" t="s">
        <v>49</v>
      </c>
      <c r="AN45" s="16"/>
      <c r="AO45" s="16"/>
      <c r="AP45" s="16"/>
      <c r="AQ45" s="16"/>
      <c r="AR45" s="16"/>
      <c r="AS45" s="16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45"/>
    </row>
    <row r="46" spans="2:58" x14ac:dyDescent="0.2">
      <c r="AM46" s="20">
        <v>1</v>
      </c>
      <c r="AN46" s="21">
        <v>2</v>
      </c>
      <c r="AO46" s="21">
        <v>3</v>
      </c>
      <c r="AP46" s="21">
        <v>4</v>
      </c>
      <c r="AQ46" s="21">
        <v>5</v>
      </c>
      <c r="AR46" s="21">
        <v>6</v>
      </c>
      <c r="AS46" s="21">
        <v>7</v>
      </c>
      <c r="AT46" s="21">
        <v>8</v>
      </c>
      <c r="AU46" s="21">
        <v>9</v>
      </c>
      <c r="AV46" s="21">
        <v>10</v>
      </c>
      <c r="AW46" s="21">
        <v>11</v>
      </c>
      <c r="AX46" s="21">
        <v>12</v>
      </c>
      <c r="AY46" s="21">
        <v>13</v>
      </c>
      <c r="AZ46" s="21">
        <v>14</v>
      </c>
      <c r="BA46" s="21">
        <v>15</v>
      </c>
      <c r="BB46" s="21">
        <v>16</v>
      </c>
      <c r="BC46" s="21">
        <v>17</v>
      </c>
      <c r="BD46" s="21">
        <v>18</v>
      </c>
      <c r="BE46" s="22"/>
      <c r="BF46" s="46"/>
    </row>
    <row r="48" spans="2:58" x14ac:dyDescent="0.2">
      <c r="AM48" s="62" t="s">
        <v>71</v>
      </c>
      <c r="AN48" s="62"/>
      <c r="AO48" s="62"/>
      <c r="AP48" s="62"/>
      <c r="AQ48" s="62"/>
      <c r="AR48" s="62"/>
      <c r="AS48" s="62" t="s">
        <v>72</v>
      </c>
      <c r="AT48" s="62"/>
      <c r="AU48" s="62"/>
    </row>
    <row r="49" spans="39:47" x14ac:dyDescent="0.2">
      <c r="AM49" s="65"/>
      <c r="AN49" s="61" t="e">
        <f>VLOOKUP(F6,AM50:AP51,2)</f>
        <v>#N/A</v>
      </c>
      <c r="AO49" s="61" t="e">
        <f>VLOOKUP(F6,AM50:AP51,3)</f>
        <v>#N/A</v>
      </c>
      <c r="AP49" s="19" t="e">
        <f>VLOOKUP(F6,AM50:AP51,4)</f>
        <v>#N/A</v>
      </c>
      <c r="AQ49" s="62"/>
      <c r="AR49" s="62"/>
      <c r="AS49" s="65"/>
      <c r="AT49" s="61" t="e">
        <f>VLOOKUP(F6,AS50:AU51,2)</f>
        <v>#N/A</v>
      </c>
      <c r="AU49" s="19" t="e">
        <f>VLOOKUP(F6,AS50:AU51,3)</f>
        <v>#N/A</v>
      </c>
    </row>
    <row r="50" spans="39:47" x14ac:dyDescent="0.2">
      <c r="AM50" s="59" t="s">
        <v>6</v>
      </c>
      <c r="AN50" s="51">
        <v>0</v>
      </c>
      <c r="AO50" s="51">
        <v>0</v>
      </c>
      <c r="AP50" s="49">
        <v>15</v>
      </c>
      <c r="AQ50" s="62"/>
      <c r="AR50" s="62"/>
      <c r="AS50" s="56" t="s">
        <v>6</v>
      </c>
      <c r="AT50" s="51">
        <v>0</v>
      </c>
      <c r="AU50" s="49">
        <v>13</v>
      </c>
    </row>
    <row r="51" spans="39:47" x14ac:dyDescent="0.2">
      <c r="AM51" s="60" t="s">
        <v>7</v>
      </c>
      <c r="AN51" s="66">
        <v>2</v>
      </c>
      <c r="AO51" s="66">
        <v>0</v>
      </c>
      <c r="AP51" s="53">
        <v>14</v>
      </c>
      <c r="AQ51" s="62"/>
      <c r="AR51" s="62"/>
      <c r="AS51" s="52" t="s">
        <v>7</v>
      </c>
      <c r="AT51" s="66">
        <v>0</v>
      </c>
      <c r="AU51" s="53">
        <v>18</v>
      </c>
    </row>
    <row r="52" spans="39:47" x14ac:dyDescent="0.2">
      <c r="AN52" s="48" t="s">
        <v>73</v>
      </c>
      <c r="AO52" s="48" t="s">
        <v>74</v>
      </c>
      <c r="AP52" s="48" t="s">
        <v>74</v>
      </c>
      <c r="AT52" s="67" t="s">
        <v>76</v>
      </c>
      <c r="AU52" s="67" t="s">
        <v>75</v>
      </c>
    </row>
    <row r="53" spans="39:47" x14ac:dyDescent="0.2">
      <c r="AO53" s="48" t="s">
        <v>78</v>
      </c>
      <c r="AP53" s="48" t="s">
        <v>74</v>
      </c>
      <c r="AT53" s="67" t="s">
        <v>77</v>
      </c>
      <c r="AU53" s="62"/>
    </row>
    <row r="54" spans="39:47" x14ac:dyDescent="0.2">
      <c r="AP54" s="48" t="s">
        <v>79</v>
      </c>
    </row>
  </sheetData>
  <sheetProtection sheet="1" selectLockedCells="1"/>
  <mergeCells count="89">
    <mergeCell ref="AM30:AV30"/>
    <mergeCell ref="AW30:AX30"/>
    <mergeCell ref="AM32:AV32"/>
    <mergeCell ref="AW32:AX32"/>
    <mergeCell ref="AM34:AV34"/>
    <mergeCell ref="AW34:AZ34"/>
    <mergeCell ref="AM26:AV26"/>
    <mergeCell ref="AW26:AX26"/>
    <mergeCell ref="AM27:AV27"/>
    <mergeCell ref="AW27:AX27"/>
    <mergeCell ref="AM29:AV29"/>
    <mergeCell ref="AW29:AX29"/>
    <mergeCell ref="E38:P38"/>
    <mergeCell ref="R38:AC38"/>
    <mergeCell ref="E35:H35"/>
    <mergeCell ref="I35:M35"/>
    <mergeCell ref="O35:R35"/>
    <mergeCell ref="S35:W35"/>
    <mergeCell ref="E37:P37"/>
    <mergeCell ref="R37:AC37"/>
    <mergeCell ref="E30:I30"/>
    <mergeCell ref="J30:M30"/>
    <mergeCell ref="E32:W32"/>
    <mergeCell ref="E34:H34"/>
    <mergeCell ref="I34:M34"/>
    <mergeCell ref="O34:R34"/>
    <mergeCell ref="S34:W34"/>
    <mergeCell ref="E29:I29"/>
    <mergeCell ref="F23:G23"/>
    <mergeCell ref="J23:K23"/>
    <mergeCell ref="N23:P23"/>
    <mergeCell ref="Q23:AE23"/>
    <mergeCell ref="E26:I26"/>
    <mergeCell ref="J26:M26"/>
    <mergeCell ref="E27:I27"/>
    <mergeCell ref="E28:I28"/>
    <mergeCell ref="J28:M28"/>
    <mergeCell ref="E25:I25"/>
    <mergeCell ref="J25:O25"/>
    <mergeCell ref="F22:G22"/>
    <mergeCell ref="J22:K22"/>
    <mergeCell ref="N22:P22"/>
    <mergeCell ref="Q22:AE22"/>
    <mergeCell ref="AH22:AI22"/>
    <mergeCell ref="F17:G17"/>
    <mergeCell ref="E19:H19"/>
    <mergeCell ref="I19:L19"/>
    <mergeCell ref="M19:Q19"/>
    <mergeCell ref="F20:G20"/>
    <mergeCell ref="J20:K20"/>
    <mergeCell ref="N20:P20"/>
    <mergeCell ref="H17:AE17"/>
    <mergeCell ref="F16:G16"/>
    <mergeCell ref="B1:AF1"/>
    <mergeCell ref="E3:Y3"/>
    <mergeCell ref="E5:H5"/>
    <mergeCell ref="I5:L5"/>
    <mergeCell ref="M5:P5"/>
    <mergeCell ref="J16:K16"/>
    <mergeCell ref="N16:P16"/>
    <mergeCell ref="E12:H12"/>
    <mergeCell ref="W12:X12"/>
    <mergeCell ref="E13:H13"/>
    <mergeCell ref="I13:K13"/>
    <mergeCell ref="M12:V12"/>
    <mergeCell ref="M13:V13"/>
    <mergeCell ref="W13:Y13"/>
    <mergeCell ref="R15:AE16"/>
    <mergeCell ref="E14:H14"/>
    <mergeCell ref="I14:L14"/>
    <mergeCell ref="M14:Q14"/>
    <mergeCell ref="F15:G15"/>
    <mergeCell ref="J15:K15"/>
    <mergeCell ref="N15:P15"/>
    <mergeCell ref="F6:G6"/>
    <mergeCell ref="J6:K6"/>
    <mergeCell ref="N6:O6"/>
    <mergeCell ref="E7:Y7"/>
    <mergeCell ref="E8:R8"/>
    <mergeCell ref="AM22:AP22"/>
    <mergeCell ref="AM23:AP23"/>
    <mergeCell ref="AM20:AP20"/>
    <mergeCell ref="AH3:AJ3"/>
    <mergeCell ref="AH17:AI17"/>
    <mergeCell ref="AH15:AI15"/>
    <mergeCell ref="AH16:AI16"/>
    <mergeCell ref="AH23:AI23"/>
    <mergeCell ref="AH14:AI14"/>
    <mergeCell ref="AH20:AI20"/>
  </mergeCells>
  <dataValidations count="25">
    <dataValidation type="decimal" allowBlank="1" showInputMessage="1" prompt="Enter the LAP NUMBER of the lap with an elapsed time less than record time." sqref="W13:Y13" xr:uid="{1ED22378-E0FD-4927-9398-3A43232E8EB8}">
      <formula1>0</formula1>
      <formula2>50000</formula2>
    </dataValidation>
    <dataValidation type="list" allowBlank="1" showInputMessage="1" showErrorMessage="1" errorTitle="FIA TIME RECORD FORM" error="Invalid CATEGORY designator entered.  Please select from the drop down list." prompt="Select the CATEGORY from the drop down list." sqref="F6:G6" xr:uid="{136CB2EF-436E-407B-AEDF-D7E1480F01A8}">
      <formula1>"A,B"</formula1>
    </dataValidation>
    <dataValidation type="list" allowBlank="1" showInputMessage="1" showErrorMessage="1" errorTitle="FIA TIME RECORD FORM" error="Invalid DECIMAL SEPARATOR entered. Please select from the drop down list." prompt="Select the DECIMAL SEPARATOR used in your region, &quot;C&quot; for comma or &quot;P&quot; for period." sqref="E10" xr:uid="{0C17A987-A13E-427E-9517-77525665766F}">
      <formula1>"C,P"</formula1>
    </dataValidation>
    <dataValidation type="decimal" allowBlank="1" showInputMessage="1" showErrorMessage="1" errorTitle="FIA TIME RECORD FORM" error="Invalid MEASURED DISTANCE of one lap entered. The distance number must be less than or equal to 50." prompt="Enter the MEASURED DISTANCE of one lap truncated to three (3) decimal places.  The distance number must be less than or equal to 50." sqref="E12:H12" xr:uid="{1A88B86A-F608-4C80-B1A4-7A5BCEAEECF0}">
      <formula1>0</formula1>
      <formula2>50</formula2>
    </dataValidation>
    <dataValidation type="list" allowBlank="1" showInputMessage="1" showErrorMessage="1" errorTitle="FIA TIME RECORD FORM" error="Invalid LAP DISTANCE MEASUREMENT DESIGNATOR entered. Please select from the drop down list." prompt="Select the LAP DISTANCE MEASUREMENT DESIGNATOR from the drop down list. (K for kilometer or M for mile)." sqref="J12" xr:uid="{232A9D7E-C63C-475B-8C45-4F0B845C77F1}">
      <formula1>"K,M"</formula1>
    </dataValidation>
    <dataValidation allowBlank="1" showInputMessage="1" showErrorMessage="1" errorTitle="FIA TIME RECORD FORM" sqref="AH3:AJ3" xr:uid="{140EF47A-67C5-4D68-8ECB-4C0E5979EA7D}"/>
    <dataValidation type="list" allowBlank="1" showInputMessage="1" showErrorMessage="1" errorTitle="FIA TIME RECORD FORM" error="Invalid RECORD TIME number entered." prompt="Select the RECORD TIME in hours." sqref="W12:X12" xr:uid="{33F77B20-A0E6-42E4-B8C3-3663B389D797}">
      <formula1>"1,6,12,24"</formula1>
    </dataValidation>
    <dataValidation type="whole" allowBlank="1" showInputMessage="1" showErrorMessage="1" errorTitle="FIA TIME RECORD FORM" error="Invalid attempt start DAY number entered." prompt="Enter the DAY number the record attempt started." sqref="F15:G15" xr:uid="{39030575-7D28-4860-94B9-62F0EBD206C3}">
      <formula1>1</formula1>
      <formula2>31</formula2>
    </dataValidation>
    <dataValidation type="whole" allowBlank="1" showInputMessage="1" showErrorMessage="1" errorTitle="FIA TIME RECORD FORM" error="Invalid attempt start MONTH number entered." prompt="Enter the MONTH number the record attempt started." sqref="J15:K15" xr:uid="{EC554B7A-4A65-430D-8699-3A061953D460}">
      <formula1>1</formula1>
      <formula2>12</formula2>
    </dataValidation>
    <dataValidation type="whole" allowBlank="1" showInputMessage="1" showErrorMessage="1" errorTitle="FIA TIME RECORD FORM" error="Invalid four digit YEAR number entered for the attempt start." prompt="Enter the four digit YEAR number the record attempt started." sqref="N15:P15" xr:uid="{566A241C-2795-4529-B0FD-EEBC31504F0E}">
      <formula1>2020</formula1>
      <formula2>2099</formula2>
    </dataValidation>
    <dataValidation type="whole" allowBlank="1" showInputMessage="1" showErrorMessage="1" errorTitle="FIA TIME RECORD FORM" error="Invalid DAY number entered when the record hour was reached." prompt="Enter the DAY number the record time was reached." sqref="F16:G16" xr:uid="{7CDAE8E7-8215-4C93-A806-38524AE84E84}">
      <formula1>1</formula1>
      <formula2>31</formula2>
    </dataValidation>
    <dataValidation type="whole" allowBlank="1" showInputMessage="1" showErrorMessage="1" errorTitle="FIA TIME RECORD FORM" error="Invalid MONTH number entered when the record time was reached." prompt="Enter the MONTH number the record time was reached." sqref="J16:K16" xr:uid="{BC99B025-6193-4851-99D3-733C0A931730}">
      <formula1>1</formula1>
      <formula2>12</formula2>
    </dataValidation>
    <dataValidation type="whole" allowBlank="1" showInputMessage="1" showErrorMessage="1" errorTitle="FIA TIME RECORD FORM" error="Invalid four digit YEAR number entered when the record time was reached." prompt="Enter the four digit YEAR number the record time was reached." sqref="N16:P16" xr:uid="{345CFFFA-5424-464D-AA53-DA14176EE08E}">
      <formula1>2020</formula1>
      <formula2>2099</formula2>
    </dataValidation>
    <dataValidation type="whole" allowBlank="1" showInputMessage="1" showErrorMessage="1" errorTitle="FIA TIME RECORD FORM" error="Invalid HOUR entered when the vehicle started the record attempt." prompt="Using the 24 hour time format enter the HOUR the vehicle started the record attempt." sqref="F20:G20" xr:uid="{BE2DE7B6-8AF6-4E88-965F-11367008C46A}">
      <formula1>0</formula1>
      <formula2>23</formula2>
    </dataValidation>
    <dataValidation type="whole" allowBlank="1" showInputMessage="1" showErrorMessage="1" errorTitle="FIA TIME RECORD FORM" error="Invalid MINUTE entered when the vehicle started the record attempt." prompt="Enter the MINUTE the vehicle started the record attempt." sqref="J20:K20" xr:uid="{A58F2B5F-D65D-4DFD-B11E-E50B25DBC69B}">
      <formula1>0</formula1>
      <formula2>59</formula2>
    </dataValidation>
    <dataValidation type="decimal" allowBlank="1" showInputMessage="1" showErrorMessage="1" errorTitle="FIA TIME RECORD FORM" error="Invalid SECONDS entered when the vehicle started the record attempt." prompt="Enter the SECONDS, truncated to three decimal places, the vehicle started the record attempt." sqref="N20:P20" xr:uid="{8B0AF926-6927-4AD3-8B58-F1F602C34471}">
      <formula1>0</formula1>
      <formula2>59.999</formula2>
    </dataValidation>
    <dataValidation type="whole" allowBlank="1" showInputMessage="1" showErrorMessage="1" errorTitle="FIA RECORD TIME FORM" error="Invalid HOUR entered for the lap just before the record time was reached." prompt="Using the 24 hour time format enter the HOUR recorded for the lap just before the record time was reached." sqref="F22:G22" xr:uid="{C98343C0-1114-47AC-BA71-69C59AF5F1E7}">
      <formula1>0</formula1>
      <formula2>23</formula2>
    </dataValidation>
    <dataValidation type="whole" allowBlank="1" showInputMessage="1" showErrorMessage="1" errorTitle="FIA TIME RECORD FORM" error="Invalid MINUTES entered for the lap just before the record time was reached." prompt="Enter the MINUTES recorded for the lap just before the record time was reached." sqref="J22:K22" xr:uid="{C761E1C6-25EE-4C08-BD50-7CEEA40A8EBE}">
      <formula1>0</formula1>
      <formula2>59</formula2>
    </dataValidation>
    <dataValidation type="decimal" allowBlank="1" showInputMessage="1" showErrorMessage="1" errorTitle="FIA TIME RECORD FORM" error="Invalid SECONDS entered for the lap just before the record distance was reached." prompt="Enter the SECONDS recorded, truncated to three decimal places, for the lap just before the record time was reached." sqref="N22:P22" xr:uid="{46701A18-839E-43BC-AB81-1882CF0D18D2}">
      <formula1>0</formula1>
      <formula2>59.999</formula2>
    </dataValidation>
    <dataValidation type="whole" allowBlank="1" showInputMessage="1" showErrorMessage="1" errorTitle="FIA TIME RECORD FORM" error="Invalid HOUR entered for the lap after the record time was reached." prompt="Using the 24 hour time format enter the HOUR recorded for the lap after the record time was reached." sqref="F23:G23" xr:uid="{5327030B-6E20-468C-8577-397D8AD5EF4B}">
      <formula1>0</formula1>
      <formula2>23</formula2>
    </dataValidation>
    <dataValidation type="whole" allowBlank="1" showInputMessage="1" showErrorMessage="1" errorTitle="FIA TIME RECORD FORM" error="Invalid MINUTES entered for the lap after the record time was reached." prompt="Enter the MINUTES recorded for the lap after the record time was reached." sqref="J23:K23" xr:uid="{41AA8FCF-3B13-490E-A2FD-882D08737229}">
      <formula1>0</formula1>
      <formula2>59</formula2>
    </dataValidation>
    <dataValidation type="decimal" allowBlank="1" showInputMessage="1" showErrorMessage="1" errorTitle="FIA TIME RECORD FORM" error="Invalid SECONDS entered for the lap after the record time was reached." prompt="Enter the SECONDS recorded, truncated to three decimal places, for the lap after the record time was reached." sqref="N23:P23" xr:uid="{8F9ECDB6-98DF-428D-B527-DBDC8CCEAAA0}">
      <formula1>0</formula1>
      <formula2>59.999</formula2>
    </dataValidation>
    <dataValidation allowBlank="1" showInputMessage="1" showErrorMessage="1" error="Error" sqref="AH17:AI17" xr:uid="{07BB2C9A-3639-4333-93DF-80BCFC912819}"/>
    <dataValidation type="list" allowBlank="1" showInputMessage="1" showErrorMessage="1" errorTitle="FIA TIME RECORD FORM" error="Invalid GROUP designator entered.  Please select from the _x000a_drop down list." prompt="Select the GROUP from the drop down list." sqref="J6:K6" xr:uid="{4E023625-2625-4DF7-B401-F235D68C903F}">
      <formula1>OFFSET(AM42,$AN$49,$AO$49,1,$AP$49)</formula1>
    </dataValidation>
    <dataValidation type="list" allowBlank="1" showInputMessage="1" showErrorMessage="1" errorTitle="FIA TIME RECORD FORM" error="Invalid CLASS number entered. Please select from the drop down list." prompt="Select the CLASS number from the drop down list." sqref="N6:O6" xr:uid="{D8ED8E5A-90B6-49D3-A3F0-5CB13A983C66}">
      <formula1>OFFSET(AM46,0,$AT$49,1,$AU$49)</formula1>
    </dataValidation>
  </dataValidations>
  <printOptions horizontalCentered="1" verticalCentered="1"/>
  <pageMargins left="0.75" right="0.75" top="1.25" bottom="0.75" header="0.5" footer="0.6"/>
  <pageSetup orientation="landscape" r:id="rId1"/>
  <headerFooter>
    <oddHeader>&amp;L&amp;G&amp;C
&amp;"Arial,Bold"&amp;14&amp;K003399FEDERATION INTERNATIONAL DE L'AUTOMOBILE&amp;"-,Regular"&amp;11&amp;K01+000
&amp;"Arial,Bold"&amp;12TIME WORLD LAND SPEED RECORD CALCULATION FORM</oddHeader>
    <oddFooter>&amp;L&amp;5File:&amp;F Tab:&amp;A&amp;R  &amp;5 &amp;D &amp;T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RECORD FORM V9</vt:lpstr>
      <vt:lpstr>'TIME RECORD FORM V9'!Print_Area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David Petrali</cp:lastModifiedBy>
  <cp:lastPrinted>2021-06-04T19:40:57Z</cp:lastPrinted>
  <dcterms:created xsi:type="dcterms:W3CDTF">2014-05-14T20:53:26Z</dcterms:created>
  <dcterms:modified xsi:type="dcterms:W3CDTF">2021-06-05T00:36:33Z</dcterms:modified>
</cp:coreProperties>
</file>