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781a5042a2e69a0/Documents/Land Speed Record Documents/CURRENT LSR/LSR Record Calculation Forms/"/>
    </mc:Choice>
  </mc:AlternateContent>
  <xr:revisionPtr revIDLastSave="9" documentId="8_{D939D692-9E88-414B-B1AE-5FD44DB03A50}" xr6:coauthVersionLast="47" xr6:coauthVersionMax="47" xr10:uidLastSave="{CC3C0BD9-32E6-49E5-BAE3-F3DD505AFBE6}"/>
  <bookViews>
    <workbookView xWindow="-120" yWindow="-120" windowWidth="29040" windowHeight="16440" xr2:uid="{00000000-000D-0000-FFFF-FFFF00000000}"/>
  </bookViews>
  <sheets>
    <sheet name="LONG DISTANCE RECORD FORM V8" sheetId="1" r:id="rId1"/>
  </sheets>
  <definedNames>
    <definedName name="_xlnm.Print_Area" localSheetId="0">'LONG DISTANCE RECORD FORM V8'!$B$2:$AE$40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1" i="1" l="1"/>
  <c r="AS51" i="1"/>
  <c r="AN51" i="1"/>
  <c r="AM51" i="1"/>
  <c r="AL51" i="1"/>
  <c r="AG18" i="1" l="1"/>
  <c r="AG17" i="1"/>
  <c r="AL18" i="1" l="1"/>
  <c r="AG12" i="1"/>
  <c r="Q16" i="1" s="1"/>
  <c r="E18" i="1" l="1"/>
  <c r="AG21" i="1"/>
  <c r="E13" i="1"/>
  <c r="AG10" i="1"/>
  <c r="C23" i="1"/>
  <c r="C21" i="1"/>
  <c r="AG14" i="1"/>
  <c r="J13" i="1"/>
  <c r="AG13" i="1"/>
  <c r="I18" i="1" l="1"/>
  <c r="AG28" i="1"/>
  <c r="AG26" i="1"/>
  <c r="AG25" i="1"/>
  <c r="AU37" i="1"/>
  <c r="AH38" i="1"/>
  <c r="AG15" i="1"/>
  <c r="U13" i="1" s="1"/>
  <c r="U14" i="1" s="1"/>
  <c r="C27" i="1" s="1"/>
  <c r="AG23" i="1" l="1"/>
  <c r="C28" i="1"/>
  <c r="C25" i="1"/>
  <c r="C26" i="1"/>
  <c r="AG16" i="1"/>
  <c r="AL25" i="1" l="1"/>
  <c r="Q25" i="1" s="1"/>
  <c r="AL26" i="1"/>
  <c r="Q26" i="1" s="1"/>
  <c r="AL23" i="1"/>
  <c r="Q23" i="1" s="1"/>
  <c r="E27" i="1" l="1"/>
  <c r="E28" i="1" s="1"/>
  <c r="I28" i="1" s="1"/>
  <c r="E29" i="1" l="1"/>
  <c r="I29" i="1" s="1"/>
  <c r="E30" i="1" l="1"/>
  <c r="E31" i="1" s="1"/>
  <c r="E33" i="1" s="1"/>
  <c r="E36" i="1" l="1"/>
  <c r="J36" i="1" s="1"/>
  <c r="AG31" i="1"/>
  <c r="AH31" i="1" s="1"/>
  <c r="AI31" i="1" s="1"/>
  <c r="AU38" i="1" s="1"/>
  <c r="AU31" i="1" l="1"/>
  <c r="S36" i="1"/>
  <c r="N36" i="1"/>
  <c r="AU33" i="1"/>
  <c r="AU36" i="1"/>
  <c r="AU39" i="1" l="1"/>
  <c r="E34" i="1" s="1"/>
</calcChain>
</file>

<file path=xl/sharedStrings.xml><?xml version="1.0" encoding="utf-8"?>
<sst xmlns="http://schemas.openxmlformats.org/spreadsheetml/2006/main" count="104" uniqueCount="84">
  <si>
    <t>Venue:</t>
  </si>
  <si>
    <t>Category</t>
  </si>
  <si>
    <t>Group</t>
  </si>
  <si>
    <t>Class</t>
  </si>
  <si>
    <t>Vehicle Classification:</t>
  </si>
  <si>
    <t>A</t>
  </si>
  <si>
    <t>B</t>
  </si>
  <si>
    <t>Vehicle Name: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</si>
  <si>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</si>
  <si>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</si>
  <si>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</si>
  <si>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</si>
  <si>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</si>
  <si>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</si>
  <si>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</si>
  <si>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</si>
  <si>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</si>
  <si>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</si>
  <si>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</si>
  <si>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XIV</t>
  </si>
  <si>
    <t>XV</t>
  </si>
  <si>
    <t>XVI</t>
  </si>
  <si>
    <t>Vehicle ID:</t>
  </si>
  <si>
    <t>Measured Lap Distance:</t>
  </si>
  <si>
    <t>&lt;- KiloMeasure</t>
  </si>
  <si>
    <t>&lt;-KiloRecord</t>
  </si>
  <si>
    <t>Record Distance:</t>
  </si>
  <si>
    <t>&lt;-LapDistance</t>
  </si>
  <si>
    <t>Laps Needed:</t>
  </si>
  <si>
    <t>&lt;-Laps Needed =Complete laps</t>
  </si>
  <si>
    <t>Complete Laps:</t>
  </si>
  <si>
    <t>Day</t>
  </si>
  <si>
    <t>Month</t>
  </si>
  <si>
    <t>Year</t>
  </si>
  <si>
    <t>Attempt Start Date:</t>
  </si>
  <si>
    <t>Date Record Distance Reached:</t>
  </si>
  <si>
    <t>Attempt Day Count:</t>
  </si>
  <si>
    <t>Hours</t>
  </si>
  <si>
    <t>Minutes</t>
  </si>
  <si>
    <t>Seconds</t>
  </si>
  <si>
    <t>OR</t>
  </si>
  <si>
    <t>Partial Lap Distance:</t>
  </si>
  <si>
    <t>Elapsed Time-Part Lap:</t>
  </si>
  <si>
    <t>Elapsed Time-Record Distance:</t>
  </si>
  <si>
    <t>Record Date:</t>
  </si>
  <si>
    <t>Record Time:</t>
  </si>
  <si>
    <t>Average Speeds:</t>
  </si>
  <si>
    <t>Timekeeper</t>
  </si>
  <si>
    <t>Steward</t>
  </si>
  <si>
    <t>Class Table</t>
  </si>
  <si>
    <t>XVII</t>
  </si>
  <si>
    <t>LONG DISTANCE ENDURANCE RECORD CALCULATION FORM</t>
  </si>
  <si>
    <t>Decimal Separator Character:</t>
  </si>
  <si>
    <t>&lt;- Period separator</t>
  </si>
  <si>
    <t>FIA ENDURANCE RECORD FORM</t>
  </si>
  <si>
    <t>Record Time format string:</t>
  </si>
  <si>
    <t>Now the seconds</t>
  </si>
  <si>
    <t>Extract and format the integer part:</t>
  </si>
  <si>
    <t>Compile the string:</t>
  </si>
  <si>
    <t>Build and format the hours:</t>
  </si>
  <si>
    <t>Build and format the minutes:</t>
  </si>
  <si>
    <t>insert the decimal separator:</t>
  </si>
  <si>
    <t>TEST AREA:</t>
  </si>
  <si>
    <t>Enter the seconds</t>
  </si>
  <si>
    <t>Result</t>
  </si>
  <si>
    <t>Extract and format the decimal part:</t>
  </si>
  <si>
    <t xml:space="preserve">  Based on the Decimal Separator Character setting</t>
  </si>
  <si>
    <t>&lt;- TRUE when required fields are filled</t>
  </si>
  <si>
    <t>&lt;- TRUE if valid day count</t>
  </si>
  <si>
    <t>&lt;-TRUE if Lap X &gt; start time</t>
  </si>
  <si>
    <t>&lt;-TRUE if Lap Y &gt; Lap X</t>
  </si>
  <si>
    <t>&lt;-TRUE if valid distance sensor</t>
  </si>
  <si>
    <t>CAT-B Group Table:</t>
  </si>
  <si>
    <t>ZVII</t>
  </si>
  <si>
    <t>Group Index Table</t>
  </si>
  <si>
    <t>Class Index Table</t>
  </si>
  <si>
    <t>|</t>
  </si>
  <si>
    <t xml:space="preserve">    |</t>
  </si>
  <si>
    <t xml:space="preserve">   | Number of columns to include in the result starting at the column offset position</t>
  </si>
  <si>
    <t>Row offset from the row that contains the main reference (AK44) |</t>
  </si>
  <si>
    <t>Column offset from the column that contains the main reference (AK44) |</t>
  </si>
  <si>
    <t xml:space="preserve">    | Column offset from the column that contains the main reference (AK48)</t>
  </si>
  <si>
    <t>Number of columns to include in the result starting at the column offset position |</t>
  </si>
  <si>
    <t>CAT-A Group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</si>
</sst>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0"/>
    <numFmt numFmtId="166" formatCode="0000"/>
    <numFmt numFmtId="167" formatCode="[$-F800]dddd\,\ mmmm\ dd\,\ yyyy"/>
    <numFmt numFmtId="168" formatCode="dddd\,\ dd\ mmmm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 tint="0.34998626667073579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NumberFormat="1" applyFont="1"/>
    <xf numFmtId="0" fontId="1" fillId="0" borderId="0" xfId="0" applyFont="1"/>
    <xf numFmtId="0" fontId="1" fillId="0" borderId="1" xfId="0" applyNumberFormat="1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4" xfId="0" applyNumberFormat="1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/>
    <xf numFmtId="0" fontId="1" fillId="0" borderId="8" xfId="0" applyNumberFormat="1" applyFont="1" applyBorder="1"/>
    <xf numFmtId="0" fontId="1" fillId="0" borderId="0" xfId="0" applyFont="1" applyBorder="1"/>
    <xf numFmtId="0" fontId="3" fillId="0" borderId="0" xfId="0" applyNumberFormat="1" applyFont="1"/>
    <xf numFmtId="0" fontId="3" fillId="0" borderId="4" xfId="0" applyNumberFormat="1" applyFont="1" applyBorder="1"/>
    <xf numFmtId="0" fontId="3" fillId="0" borderId="0" xfId="0" applyFont="1" applyBorder="1"/>
    <xf numFmtId="0" fontId="3" fillId="0" borderId="0" xfId="0" applyNumberFormat="1" applyFont="1" applyBorder="1"/>
    <xf numFmtId="0" fontId="3" fillId="0" borderId="8" xfId="0" applyNumberFormat="1" applyFont="1" applyBorder="1"/>
    <xf numFmtId="0" fontId="3" fillId="0" borderId="0" xfId="0" applyFont="1" applyProtection="1"/>
    <xf numFmtId="0" fontId="3" fillId="0" borderId="0" xfId="0" applyNumberFormat="1" applyFont="1" applyProtection="1"/>
    <xf numFmtId="0" fontId="3" fillId="0" borderId="0" xfId="0" applyFont="1"/>
    <xf numFmtId="0" fontId="5" fillId="0" borderId="9" xfId="0" applyNumberFormat="1" applyFont="1" applyBorder="1" applyProtection="1"/>
    <xf numFmtId="0" fontId="5" fillId="0" borderId="11" xfId="0" applyNumberFormat="1" applyFont="1" applyBorder="1" applyProtection="1"/>
    <xf numFmtId="0" fontId="5" fillId="0" borderId="11" xfId="0" applyNumberFormat="1" applyFont="1" applyBorder="1"/>
    <xf numFmtId="0" fontId="1" fillId="0" borderId="11" xfId="0" applyFont="1" applyBorder="1"/>
    <xf numFmtId="0" fontId="1" fillId="0" borderId="0" xfId="0" applyFont="1" applyProtection="1"/>
    <xf numFmtId="0" fontId="5" fillId="0" borderId="13" xfId="0" applyNumberFormat="1" applyFont="1" applyBorder="1" applyProtection="1"/>
    <xf numFmtId="0" fontId="5" fillId="0" borderId="14" xfId="0" applyNumberFormat="1" applyFont="1" applyBorder="1" applyProtection="1"/>
    <xf numFmtId="0" fontId="5" fillId="0" borderId="14" xfId="0" applyNumberFormat="1" applyFont="1" applyBorder="1"/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2" xfId="0" applyNumberFormat="1" applyFont="1" applyBorder="1"/>
    <xf numFmtId="0" fontId="1" fillId="0" borderId="0" xfId="0" applyFont="1" applyBorder="1" applyAlignment="1">
      <alignment horizontal="right" inden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0" xfId="0" applyFont="1" applyBorder="1" applyAlignment="1">
      <alignment horizontal="right" shrinkToFit="1"/>
    </xf>
    <xf numFmtId="0" fontId="0" fillId="0" borderId="0" xfId="0" applyNumberFormat="1" applyBorder="1"/>
    <xf numFmtId="0" fontId="2" fillId="4" borderId="12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11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10" xfId="0" applyFont="1" applyBorder="1"/>
    <xf numFmtId="0" fontId="5" fillId="0" borderId="10" xfId="0" applyNumberFormat="1" applyFont="1" applyBorder="1"/>
    <xf numFmtId="0" fontId="5" fillId="0" borderId="15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1" fillId="0" borderId="16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Alignment="1">
      <alignment horizontal="right"/>
    </xf>
    <xf numFmtId="0" fontId="1" fillId="2" borderId="12" xfId="0" applyNumberFormat="1" applyFont="1" applyFill="1" applyBorder="1" applyProtection="1">
      <protection locked="0"/>
    </xf>
    <xf numFmtId="0" fontId="1" fillId="0" borderId="0" xfId="0" applyNumberFormat="1" applyFont="1" applyBorder="1"/>
    <xf numFmtId="0" fontId="1" fillId="0" borderId="0" xfId="0" applyNumberFormat="1" applyFont="1" applyFill="1" applyBorder="1" applyAlignment="1"/>
    <xf numFmtId="164" fontId="1" fillId="0" borderId="0" xfId="0" applyNumberFormat="1" applyFont="1"/>
    <xf numFmtId="0" fontId="1" fillId="0" borderId="5" xfId="0" applyNumberFormat="1" applyFont="1" applyBorder="1"/>
    <xf numFmtId="0" fontId="1" fillId="0" borderId="7" xfId="0" applyNumberFormat="1" applyFont="1" applyBorder="1"/>
    <xf numFmtId="0" fontId="1" fillId="0" borderId="16" xfId="0" applyNumberFormat="1" applyFont="1" applyBorder="1"/>
    <xf numFmtId="0" fontId="1" fillId="0" borderId="0" xfId="0" applyNumberFormat="1" applyFont="1" applyBorder="1"/>
    <xf numFmtId="0" fontId="1" fillId="0" borderId="30" xfId="0" applyNumberFormat="1" applyFont="1" applyBorder="1"/>
    <xf numFmtId="0" fontId="1" fillId="0" borderId="16" xfId="0" applyNumberFormat="1" applyFont="1" applyBorder="1" applyAlignment="1">
      <alignment horizontal="right"/>
    </xf>
    <xf numFmtId="0" fontId="1" fillId="0" borderId="3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12" xfId="0" applyNumberFormat="1" applyFont="1" applyBorder="1" applyAlignment="1"/>
    <xf numFmtId="0" fontId="1" fillId="0" borderId="6" xfId="0" applyNumberFormat="1" applyFont="1" applyBorder="1"/>
    <xf numFmtId="0" fontId="7" fillId="0" borderId="8" xfId="0" applyNumberFormat="1" applyFont="1" applyBorder="1" applyAlignment="1"/>
    <xf numFmtId="0" fontId="1" fillId="0" borderId="8" xfId="0" applyNumberFormat="1" applyFont="1" applyBorder="1" applyAlignment="1"/>
    <xf numFmtId="0" fontId="1" fillId="0" borderId="0" xfId="0" applyNumberFormat="1" applyFont="1" applyBorder="1" applyAlignment="1" applyProtection="1"/>
    <xf numFmtId="0" fontId="5" fillId="0" borderId="9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/>
    <xf numFmtId="0" fontId="1" fillId="0" borderId="0" xfId="0" applyFont="1" applyBorder="1" applyAlignment="1"/>
    <xf numFmtId="0" fontId="1" fillId="0" borderId="9" xfId="0" applyFont="1" applyBorder="1"/>
    <xf numFmtId="0" fontId="1" fillId="0" borderId="16" xfId="0" applyFont="1" applyBorder="1" applyAlignment="1">
      <alignment horizontal="right"/>
    </xf>
    <xf numFmtId="0" fontId="1" fillId="0" borderId="30" xfId="0" applyFont="1" applyBorder="1"/>
    <xf numFmtId="0" fontId="1" fillId="0" borderId="16" xfId="0" applyFont="1" applyBorder="1"/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3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13" xfId="0" applyNumberFormat="1" applyFont="1" applyBorder="1" applyAlignment="1" applyProtection="1">
      <alignment horizontal="center"/>
    </xf>
    <xf numFmtId="0" fontId="5" fillId="0" borderId="14" xfId="0" applyNumberFormat="1" applyFont="1" applyBorder="1" applyAlignment="1" applyProtection="1">
      <alignment horizontal="center"/>
    </xf>
    <xf numFmtId="0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0" xfId="0" applyFont="1" applyBorder="1" applyAlignment="1" applyProtection="1"/>
    <xf numFmtId="0" fontId="1" fillId="0" borderId="0" xfId="0" applyNumberFormat="1" applyFont="1" applyAlignment="1"/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0" fontId="7" fillId="0" borderId="16" xfId="0" applyNumberFormat="1" applyFont="1" applyBorder="1"/>
    <xf numFmtId="0" fontId="7" fillId="0" borderId="0" xfId="0" applyNumberFormat="1" applyFont="1" applyBorder="1"/>
    <xf numFmtId="0" fontId="7" fillId="0" borderId="16" xfId="0" applyNumberFormat="1" applyFont="1" applyBorder="1" applyAlignment="1">
      <alignment vertical="top" wrapText="1"/>
    </xf>
    <xf numFmtId="0" fontId="7" fillId="0" borderId="0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horizontal="right" indent="1"/>
    </xf>
    <xf numFmtId="0" fontId="1" fillId="0" borderId="14" xfId="0" applyNumberFormat="1" applyFont="1" applyBorder="1" applyAlignment="1">
      <alignment horizontal="right" indent="1"/>
    </xf>
    <xf numFmtId="0" fontId="1" fillId="0" borderId="15" xfId="0" applyNumberFormat="1" applyFont="1" applyBorder="1" applyAlignment="1">
      <alignment horizontal="right" indent="1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  <xf numFmtId="0" fontId="1" fillId="0" borderId="30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 indent="1"/>
    </xf>
    <xf numFmtId="0" fontId="1" fillId="0" borderId="0" xfId="0" applyNumberFormat="1" applyFont="1" applyBorder="1" applyAlignment="1">
      <alignment horizontal="right" indent="1"/>
    </xf>
    <xf numFmtId="0" fontId="1" fillId="0" borderId="30" xfId="0" applyNumberFormat="1" applyFont="1" applyBorder="1" applyAlignment="1">
      <alignment horizontal="right" indent="1"/>
    </xf>
    <xf numFmtId="0" fontId="1" fillId="0" borderId="9" xfId="0" applyNumberFormat="1" applyFont="1" applyBorder="1" applyAlignment="1">
      <alignment horizontal="right" indent="1"/>
    </xf>
    <xf numFmtId="0" fontId="1" fillId="0" borderId="11" xfId="0" applyNumberFormat="1" applyFont="1" applyBorder="1" applyAlignment="1">
      <alignment horizontal="right" indent="1"/>
    </xf>
    <xf numFmtId="0" fontId="1" fillId="0" borderId="10" xfId="0" applyNumberFormat="1" applyFont="1" applyBorder="1" applyAlignment="1">
      <alignment horizontal="right" indent="1"/>
    </xf>
    <xf numFmtId="0" fontId="1" fillId="0" borderId="13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  <xf numFmtId="0" fontId="1" fillId="0" borderId="14" xfId="0" applyNumberFormat="1" applyFont="1" applyBorder="1"/>
    <xf numFmtId="164" fontId="6" fillId="3" borderId="0" xfId="0" applyNumberFormat="1" applyFont="1" applyFill="1" applyBorder="1" applyAlignment="1">
      <alignment horizontal="center"/>
    </xf>
    <xf numFmtId="168" fontId="2" fillId="3" borderId="17" xfId="0" applyNumberFormat="1" applyFont="1" applyFill="1" applyBorder="1" applyAlignment="1">
      <alignment horizontal="left" indent="1"/>
    </xf>
    <xf numFmtId="168" fontId="2" fillId="3" borderId="18" xfId="0" applyNumberFormat="1" applyFont="1" applyFill="1" applyBorder="1" applyAlignment="1">
      <alignment horizontal="left" indent="1"/>
    </xf>
    <xf numFmtId="168" fontId="2" fillId="3" borderId="19" xfId="0" applyNumberFormat="1" applyFont="1" applyFill="1" applyBorder="1" applyAlignment="1">
      <alignment horizontal="left" indent="1"/>
    </xf>
    <xf numFmtId="0" fontId="2" fillId="3" borderId="20" xfId="0" applyNumberFormat="1" applyFont="1" applyFill="1" applyBorder="1" applyAlignment="1">
      <alignment horizontal="left" indent="1"/>
    </xf>
    <xf numFmtId="0" fontId="2" fillId="3" borderId="21" xfId="0" applyNumberFormat="1" applyFont="1" applyFill="1" applyBorder="1" applyAlignment="1">
      <alignment horizontal="left" indent="1"/>
    </xf>
    <xf numFmtId="0" fontId="2" fillId="3" borderId="11" xfId="0" applyNumberFormat="1" applyFont="1" applyFill="1" applyBorder="1" applyAlignment="1">
      <alignment horizontal="left" indent="1"/>
    </xf>
    <xf numFmtId="0" fontId="2" fillId="3" borderId="22" xfId="0" applyNumberFormat="1" applyFont="1" applyFill="1" applyBorder="1" applyAlignment="1">
      <alignment horizontal="left" indent="1"/>
    </xf>
    <xf numFmtId="164" fontId="2" fillId="3" borderId="23" xfId="0" applyNumberFormat="1" applyFont="1" applyFill="1" applyBorder="1" applyAlignment="1">
      <alignment horizontal="center"/>
    </xf>
    <xf numFmtId="164" fontId="2" fillId="3" borderId="24" xfId="0" applyNumberFormat="1" applyFont="1" applyFill="1" applyBorder="1" applyAlignment="1">
      <alignment horizontal="center"/>
    </xf>
    <xf numFmtId="0" fontId="2" fillId="3" borderId="25" xfId="0" applyNumberFormat="1" applyFont="1" applyFill="1" applyBorder="1" applyAlignment="1">
      <alignment horizontal="center"/>
    </xf>
    <xf numFmtId="0" fontId="2" fillId="3" borderId="24" xfId="0" applyNumberFormat="1" applyFont="1" applyFill="1" applyBorder="1" applyAlignment="1">
      <alignment horizontal="center"/>
    </xf>
    <xf numFmtId="0" fontId="2" fillId="3" borderId="26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 applyProtection="1">
      <alignment horizontal="center"/>
      <protection locked="0"/>
    </xf>
    <xf numFmtId="165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5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1" fillId="3" borderId="0" xfId="0" applyNumberFormat="1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left" indent="1"/>
    </xf>
    <xf numFmtId="0" fontId="4" fillId="0" borderId="0" xfId="0" applyNumberFormat="1" applyFont="1" applyBorder="1" applyAlignment="1">
      <alignment horizontal="center"/>
    </xf>
    <xf numFmtId="167" fontId="1" fillId="0" borderId="5" xfId="0" applyNumberFormat="1" applyFont="1" applyBorder="1" applyAlignment="1">
      <alignment shrinkToFit="1"/>
    </xf>
    <xf numFmtId="167" fontId="1" fillId="0" borderId="6" xfId="0" applyNumberFormat="1" applyFont="1" applyBorder="1" applyAlignment="1">
      <alignment shrinkToFit="1"/>
    </xf>
    <xf numFmtId="167" fontId="1" fillId="0" borderId="7" xfId="0" applyNumberFormat="1" applyFont="1" applyBorder="1" applyAlignment="1">
      <alignment shrinkToFit="1"/>
    </xf>
    <xf numFmtId="166" fontId="1" fillId="2" borderId="5" xfId="0" applyNumberFormat="1" applyFont="1" applyFill="1" applyBorder="1" applyAlignment="1" applyProtection="1">
      <alignment horizontal="center"/>
      <protection locked="0"/>
    </xf>
    <xf numFmtId="166" fontId="1" fillId="2" borderId="6" xfId="0" applyNumberFormat="1" applyFont="1" applyFill="1" applyBorder="1" applyAlignment="1" applyProtection="1">
      <alignment horizontal="center"/>
      <protection locked="0"/>
    </xf>
    <xf numFmtId="166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64" fontId="1" fillId="3" borderId="0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/>
    <xf numFmtId="0" fontId="1" fillId="0" borderId="0" xfId="0" applyFont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1" fillId="2" borderId="5" xfId="0" applyNumberFormat="1" applyFont="1" applyFill="1" applyBorder="1" applyAlignment="1" applyProtection="1">
      <alignment horizontal="left" indent="1"/>
      <protection locked="0"/>
    </xf>
    <xf numFmtId="0" fontId="1" fillId="2" borderId="6" xfId="0" applyNumberFormat="1" applyFont="1" applyFill="1" applyBorder="1" applyAlignment="1" applyProtection="1">
      <alignment horizontal="left" indent="1"/>
      <protection locked="0"/>
    </xf>
    <xf numFmtId="0" fontId="1" fillId="2" borderId="7" xfId="0" applyNumberFormat="1" applyFont="1" applyFill="1" applyBorder="1" applyAlignment="1" applyProtection="1">
      <alignment horizontal="left" inden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J56"/>
  <sheetViews>
    <sheetView showGridLines="0" tabSelected="1" zoomScaleNormal="100" workbookViewId="0">
      <selection activeCell="E3" sqref="E3:Y3"/>
    </sheetView>
  </sheetViews>
  <sheetFormatPr defaultRowHeight="14.25" x14ac:dyDescent="0.2"/>
  <cols>
    <col min="1" max="1" width="4.7109375" style="1" customWidth="1"/>
    <col min="2" max="2" width="2.5703125" style="1" customWidth="1"/>
    <col min="3" max="3" width="42.7109375" style="1" customWidth="1"/>
    <col min="4" max="4" width="0.7109375" style="1" customWidth="1"/>
    <col min="5" max="31" width="2.7109375" style="1" customWidth="1"/>
    <col min="32" max="32" width="4.7109375" style="1" customWidth="1"/>
    <col min="33" max="36" width="10.7109375" style="1" hidden="1" customWidth="1"/>
    <col min="37" max="37" width="2.7109375" style="1" hidden="1" customWidth="1"/>
    <col min="38" max="57" width="3.7109375" style="1" hidden="1" customWidth="1"/>
    <col min="58" max="58" width="9.140625" style="1" customWidth="1"/>
    <col min="59" max="62" width="9.140625" style="1"/>
    <col min="63" max="16384" width="9.140625" style="2"/>
  </cols>
  <sheetData>
    <row r="1" spans="1:62" ht="15.75" thickBot="1" x14ac:dyDescent="0.3">
      <c r="B1" s="146" t="s">
        <v>51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</row>
    <row r="2" spans="1:62" ht="7.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</row>
    <row r="3" spans="1:62" x14ac:dyDescent="0.2">
      <c r="B3" s="6"/>
      <c r="C3" s="7" t="s">
        <v>0</v>
      </c>
      <c r="D3" s="8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9"/>
      <c r="Z3" s="8"/>
      <c r="AA3" s="8"/>
      <c r="AB3" s="8"/>
      <c r="AC3" s="8"/>
      <c r="AD3" s="8"/>
      <c r="AE3" s="9"/>
      <c r="AG3" s="1" t="s">
        <v>54</v>
      </c>
    </row>
    <row r="4" spans="1:62" ht="4.5" customHeight="1" x14ac:dyDescent="0.2">
      <c r="B4" s="6"/>
      <c r="C4" s="10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9"/>
    </row>
    <row r="5" spans="1:62" s="18" customFormat="1" ht="11.25" customHeight="1" x14ac:dyDescent="0.2">
      <c r="A5" s="11"/>
      <c r="B5" s="12"/>
      <c r="C5" s="13"/>
      <c r="D5" s="14"/>
      <c r="E5" s="133" t="s">
        <v>1</v>
      </c>
      <c r="F5" s="133"/>
      <c r="G5" s="133"/>
      <c r="H5" s="133"/>
      <c r="I5" s="133" t="s">
        <v>2</v>
      </c>
      <c r="J5" s="133"/>
      <c r="K5" s="133"/>
      <c r="L5" s="133"/>
      <c r="M5" s="133" t="s">
        <v>3</v>
      </c>
      <c r="N5" s="133"/>
      <c r="O5" s="133"/>
      <c r="P5" s="13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/>
      <c r="AF5" s="11"/>
      <c r="AG5" s="11"/>
      <c r="AH5" s="11"/>
      <c r="AI5" s="11"/>
      <c r="AJ5" s="11"/>
      <c r="AK5" s="11"/>
      <c r="BF5" s="11"/>
      <c r="BG5" s="11"/>
      <c r="BH5" s="11"/>
      <c r="BI5" s="11"/>
      <c r="BJ5" s="11"/>
    </row>
    <row r="6" spans="1:62" ht="14.25" customHeight="1" x14ac:dyDescent="0.2">
      <c r="B6" s="6"/>
      <c r="C6" s="7" t="s">
        <v>4</v>
      </c>
      <c r="D6" s="8"/>
      <c r="E6" s="8"/>
      <c r="F6" s="150"/>
      <c r="G6" s="151"/>
      <c r="H6" s="8"/>
      <c r="I6" s="8"/>
      <c r="J6" s="150"/>
      <c r="K6" s="151"/>
      <c r="L6" s="8"/>
      <c r="M6" s="8"/>
      <c r="N6" s="150"/>
      <c r="O6" s="151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G6" s="70"/>
      <c r="AH6" s="70"/>
      <c r="AI6" s="43"/>
      <c r="AJ6" s="43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</row>
    <row r="7" spans="1:62" x14ac:dyDescent="0.2">
      <c r="B7" s="6"/>
      <c r="C7" s="7" t="s">
        <v>7</v>
      </c>
      <c r="D7" s="8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9"/>
      <c r="Z7" s="8"/>
      <c r="AA7" s="8"/>
      <c r="AB7" s="8"/>
      <c r="AC7" s="8"/>
      <c r="AD7" s="8"/>
      <c r="AE7" s="9"/>
      <c r="AG7" s="85"/>
      <c r="AH7" s="85"/>
      <c r="AL7" s="54"/>
      <c r="AM7" s="54"/>
      <c r="AN7" s="54"/>
    </row>
    <row r="8" spans="1:62" x14ac:dyDescent="0.2">
      <c r="B8" s="6"/>
      <c r="C8" s="7" t="s">
        <v>22</v>
      </c>
      <c r="D8" s="8"/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9"/>
      <c r="AG8" s="70"/>
      <c r="AH8" s="70"/>
      <c r="AL8" s="63"/>
      <c r="AM8" s="63"/>
      <c r="AN8" s="63"/>
      <c r="AO8" s="23"/>
      <c r="AS8" s="2"/>
    </row>
    <row r="9" spans="1:62" ht="4.5" customHeight="1" x14ac:dyDescent="0.2">
      <c r="B9" s="6"/>
      <c r="C9" s="10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9"/>
    </row>
    <row r="10" spans="1:62" x14ac:dyDescent="0.2">
      <c r="B10" s="6"/>
      <c r="C10" s="46" t="s">
        <v>52</v>
      </c>
      <c r="E10" s="47"/>
      <c r="AE10" s="9"/>
      <c r="AG10" s="28" t="str">
        <f>IF(OR(ISBLANK(E10),UPPER(E10)="P"),".",",")</f>
        <v>.</v>
      </c>
      <c r="AH10" s="1" t="s">
        <v>53</v>
      </c>
    </row>
    <row r="11" spans="1:62" ht="4.5" customHeight="1" x14ac:dyDescent="0.2">
      <c r="B11" s="6"/>
      <c r="AE11" s="9"/>
    </row>
    <row r="12" spans="1:62" x14ac:dyDescent="0.2">
      <c r="B12" s="6"/>
      <c r="C12" s="7" t="s">
        <v>23</v>
      </c>
      <c r="D12" s="8"/>
      <c r="E12" s="128"/>
      <c r="F12" s="129"/>
      <c r="G12" s="129"/>
      <c r="H12" s="129"/>
      <c r="I12" s="130"/>
      <c r="J12" s="10"/>
      <c r="K12" s="27"/>
      <c r="L12" s="44"/>
      <c r="M12" s="45"/>
      <c r="N12" s="105" t="s">
        <v>26</v>
      </c>
      <c r="O12" s="105"/>
      <c r="P12" s="105"/>
      <c r="Q12" s="105"/>
      <c r="R12" s="105"/>
      <c r="S12" s="105"/>
      <c r="T12" s="105"/>
      <c r="U12" s="140"/>
      <c r="V12" s="141"/>
      <c r="W12" s="141"/>
      <c r="X12" s="141"/>
      <c r="Y12" s="142"/>
      <c r="Z12" s="10"/>
      <c r="AA12" s="27"/>
      <c r="AB12" s="8"/>
      <c r="AC12" s="8"/>
      <c r="AD12" s="8"/>
      <c r="AE12" s="9"/>
      <c r="AG12" s="28" t="b">
        <f>IF(OR(COUNT(E12,U12)&lt;&gt;2,ISBLANK(K12),ISBLANK(AA12)),FALSE,TRUE)</f>
        <v>0</v>
      </c>
      <c r="AH12" s="1" t="s">
        <v>67</v>
      </c>
    </row>
    <row r="13" spans="1:62" x14ac:dyDescent="0.2">
      <c r="B13" s="6"/>
      <c r="C13" s="29"/>
      <c r="D13" s="8"/>
      <c r="E13" s="143" t="str">
        <f>IF(ISBLANK(K12),"",IF(UPPER(LEFT(K12,1))="K",TRUNC(E12/1.609344,5),TRUNC(E12*1.609344,5)))</f>
        <v/>
      </c>
      <c r="F13" s="143"/>
      <c r="G13" s="143"/>
      <c r="H13" s="143"/>
      <c r="I13" s="143"/>
      <c r="J13" s="144" t="str">
        <f>IF(ISBLANK(K12),"",IF(UPPER(LEFT(K12,1))="K","Miles","Kilos"))</f>
        <v/>
      </c>
      <c r="K13" s="144"/>
      <c r="L13" s="144"/>
      <c r="M13" s="10"/>
      <c r="N13" s="145" t="s">
        <v>28</v>
      </c>
      <c r="O13" s="145"/>
      <c r="P13" s="145"/>
      <c r="Q13" s="145"/>
      <c r="R13" s="145"/>
      <c r="S13" s="145"/>
      <c r="T13" s="145"/>
      <c r="U13" s="143" t="str">
        <f>IF(COUNT(E12,U12,AG15)=3,TRUNC(U12/AG15,3),"")</f>
        <v/>
      </c>
      <c r="V13" s="143"/>
      <c r="W13" s="143"/>
      <c r="X13" s="143"/>
      <c r="Y13" s="143"/>
      <c r="Z13" s="10"/>
      <c r="AA13" s="8"/>
      <c r="AB13" s="8"/>
      <c r="AC13" s="8"/>
      <c r="AD13" s="8"/>
      <c r="AE13" s="9"/>
      <c r="AG13" s="28" t="str">
        <f>IF(ISBLANK(K12),"",IF(UPPER(LEFT(K12,1))="K",TRUE,FALSE))</f>
        <v/>
      </c>
      <c r="AH13" s="2" t="s">
        <v>24</v>
      </c>
    </row>
    <row r="14" spans="1:62" x14ac:dyDescent="0.2">
      <c r="B14" s="6"/>
      <c r="C14" s="7"/>
      <c r="D14" s="8"/>
      <c r="J14" s="8"/>
      <c r="K14" s="8"/>
      <c r="L14" s="8"/>
      <c r="M14" s="8"/>
      <c r="N14" s="105" t="s">
        <v>30</v>
      </c>
      <c r="O14" s="105"/>
      <c r="P14" s="105"/>
      <c r="Q14" s="105"/>
      <c r="R14" s="105"/>
      <c r="S14" s="105"/>
      <c r="T14" s="105"/>
      <c r="U14" s="131" t="str">
        <f>IF(ISNUMBER(U13),INT(U13),"")</f>
        <v/>
      </c>
      <c r="V14" s="131"/>
      <c r="W14" s="131"/>
      <c r="X14" s="131"/>
      <c r="Y14" s="131"/>
      <c r="Z14" s="8"/>
      <c r="AA14" s="8"/>
      <c r="AB14" s="8"/>
      <c r="AC14" s="8"/>
      <c r="AD14" s="8"/>
      <c r="AE14" s="9"/>
      <c r="AG14" s="30" t="str">
        <f>IF(ISBLANK(AA12),"",IF(UPPER(LEFT(AA12,1))="K",TRUE,FALSE))</f>
        <v/>
      </c>
      <c r="AH14" s="2" t="s">
        <v>25</v>
      </c>
      <c r="AL14" s="54"/>
      <c r="AM14" s="54"/>
      <c r="AN14" s="54"/>
      <c r="AO14" s="54"/>
    </row>
    <row r="15" spans="1:62" s="18" customFormat="1" ht="16.5" customHeight="1" x14ac:dyDescent="0.2">
      <c r="A15" s="11"/>
      <c r="B15" s="12"/>
      <c r="C15" s="13"/>
      <c r="D15" s="14"/>
      <c r="E15" s="133" t="s">
        <v>31</v>
      </c>
      <c r="F15" s="133"/>
      <c r="G15" s="133"/>
      <c r="H15" s="133"/>
      <c r="I15" s="133" t="s">
        <v>32</v>
      </c>
      <c r="J15" s="133"/>
      <c r="K15" s="133"/>
      <c r="L15" s="133"/>
      <c r="M15" s="133" t="s">
        <v>33</v>
      </c>
      <c r="N15" s="133"/>
      <c r="O15" s="133"/>
      <c r="P15" s="133"/>
      <c r="Q15" s="133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11"/>
      <c r="AG15" s="31" t="str">
        <f>IF(ISBLANK(AA12),"",IF(AND(AG14,AG13),E12,IF(AND(AG14,AG13=FALSE),E13,IF(AND(AG14=FALSE,AG13=FALSE),E12,E13))))</f>
        <v/>
      </c>
      <c r="AH15" s="2" t="s">
        <v>27</v>
      </c>
      <c r="AI15" s="1"/>
      <c r="AJ15" s="1"/>
      <c r="AK15" s="1"/>
      <c r="AL15" s="85"/>
      <c r="AM15" s="85"/>
      <c r="AN15" s="85"/>
      <c r="AO15" s="85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1"/>
      <c r="BH15" s="11"/>
      <c r="BI15" s="11"/>
      <c r="BJ15" s="11"/>
    </row>
    <row r="16" spans="1:62" ht="14.25" customHeight="1" x14ac:dyDescent="0.25">
      <c r="B16" s="6"/>
      <c r="C16" s="7" t="s">
        <v>34</v>
      </c>
      <c r="D16" s="8"/>
      <c r="E16" s="10"/>
      <c r="F16" s="126"/>
      <c r="G16" s="127"/>
      <c r="H16" s="10"/>
      <c r="I16" s="8"/>
      <c r="J16" s="126"/>
      <c r="K16" s="127"/>
      <c r="L16" s="8"/>
      <c r="M16" s="8"/>
      <c r="N16" s="137"/>
      <c r="O16" s="138"/>
      <c r="P16" s="139"/>
      <c r="Q16" s="92" t="str">
        <f>IF(COUNT(F16:P16)=0,"",IF(AG12,"","Enter the required distances and designators above to continue."))</f>
        <v/>
      </c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61"/>
      <c r="AG16" s="30" t="str">
        <f>IF(COUNT(E14:I14)=2,U14=U13,"")</f>
        <v/>
      </c>
      <c r="AH16" s="2" t="s">
        <v>29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62" x14ac:dyDescent="0.2">
      <c r="B17" s="6"/>
      <c r="C17" s="7" t="s">
        <v>35</v>
      </c>
      <c r="D17" s="8"/>
      <c r="E17" s="8"/>
      <c r="F17" s="126"/>
      <c r="G17" s="127"/>
      <c r="H17" s="8"/>
      <c r="I17" s="8"/>
      <c r="J17" s="126"/>
      <c r="K17" s="127"/>
      <c r="L17" s="8"/>
      <c r="M17" s="8"/>
      <c r="N17" s="137"/>
      <c r="O17" s="138"/>
      <c r="P17" s="139"/>
      <c r="Q17" s="92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62"/>
      <c r="AG17" s="134" t="str">
        <f>IF(COUNT(F16,J16,N16)=3,DATE(N16,J16,F16),"")</f>
        <v/>
      </c>
      <c r="AH17" s="135"/>
      <c r="AI17" s="136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62" ht="15" x14ac:dyDescent="0.25">
      <c r="B18" s="6"/>
      <c r="C18" s="7" t="s">
        <v>36</v>
      </c>
      <c r="D18" s="8"/>
      <c r="E18" s="131" t="str">
        <f>IF(AND(AG12,COUNT(F16:P17)=6),AG18-AG17,"")</f>
        <v/>
      </c>
      <c r="F18" s="131"/>
      <c r="G18" s="131"/>
      <c r="H18" s="131"/>
      <c r="I18" s="91" t="str">
        <f>IF(COUNT(F16:P17)&lt;6,"",IF(AND(COUNT(F16:P17)=6,E18&gt;=0),""," Attempt day count incorrect. Check entered dates."))</f>
        <v/>
      </c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"/>
      <c r="AG18" s="134" t="str">
        <f>IF(COUNT(F17,J17,N17)=3,DATE(N17,J17,F17),"")</f>
        <v/>
      </c>
      <c r="AH18" s="135"/>
      <c r="AI18" s="136"/>
      <c r="AL18" s="87" t="b">
        <f>IF(AND(COUNT(F16:P17)=6,AG18&gt;=AG17),TRUE,FALSE)</f>
        <v>0</v>
      </c>
      <c r="AM18" s="88"/>
      <c r="AN18" s="89"/>
      <c r="AO18" s="1" t="s">
        <v>68</v>
      </c>
      <c r="AZ18" s="48"/>
      <c r="BA18" s="48"/>
      <c r="BB18" s="48"/>
      <c r="BC18" s="48"/>
      <c r="BD18" s="48"/>
      <c r="BE18" s="48"/>
    </row>
    <row r="19" spans="1:62" ht="4.5" customHeight="1" x14ac:dyDescent="0.2">
      <c r="B19" s="6"/>
      <c r="C19" s="1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9"/>
    </row>
    <row r="20" spans="1:62" s="18" customFormat="1" ht="14.25" customHeight="1" x14ac:dyDescent="0.2">
      <c r="A20" s="11"/>
      <c r="B20" s="12"/>
      <c r="C20" s="13"/>
      <c r="D20" s="14"/>
      <c r="E20" s="133" t="s">
        <v>37</v>
      </c>
      <c r="F20" s="133"/>
      <c r="G20" s="133"/>
      <c r="H20" s="133"/>
      <c r="I20" s="133" t="s">
        <v>38</v>
      </c>
      <c r="J20" s="133"/>
      <c r="K20" s="133"/>
      <c r="L20" s="133"/>
      <c r="M20" s="133" t="s">
        <v>39</v>
      </c>
      <c r="N20" s="133"/>
      <c r="O20" s="133"/>
      <c r="P20" s="133"/>
      <c r="Q20" s="133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5"/>
      <c r="AF20" s="1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1"/>
      <c r="BH20" s="11"/>
      <c r="BI20" s="11"/>
      <c r="BJ20" s="11"/>
    </row>
    <row r="21" spans="1:62" ht="15" customHeight="1" x14ac:dyDescent="0.2">
      <c r="B21" s="6"/>
      <c r="C21" s="32" t="str">
        <f>"Attempt Vehicle (" &amp; E8 &amp; ") Start Time:"</f>
        <v>Attempt Vehicle () Start Time:</v>
      </c>
      <c r="D21" s="8"/>
      <c r="E21" s="8"/>
      <c r="F21" s="126"/>
      <c r="G21" s="127"/>
      <c r="H21" s="8"/>
      <c r="I21" s="8"/>
      <c r="J21" s="126"/>
      <c r="K21" s="127"/>
      <c r="L21" s="8"/>
      <c r="M21" s="8"/>
      <c r="N21" s="128"/>
      <c r="O21" s="129"/>
      <c r="P21" s="13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9"/>
      <c r="AG21" s="87" t="str">
        <f>IF(AND(AG12,COUNT(F21:P21)=3),(F21*3600+J21*60+N21)*1000,"")</f>
        <v/>
      </c>
      <c r="AH21" s="89"/>
      <c r="BF21" s="11"/>
    </row>
    <row r="22" spans="1:62" ht="4.5" customHeight="1" x14ac:dyDescent="0.2">
      <c r="B22" s="6"/>
      <c r="C22" s="10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9"/>
    </row>
    <row r="23" spans="1:62" ht="15" x14ac:dyDescent="0.25">
      <c r="B23" s="6"/>
      <c r="C23" s="32" t="str">
        <f>IF(COUNT(U12:V12),"Distance Sensor Time of Day - "&amp;TEXT(U12,"######")&amp;AA12&amp;":","Distance Sensor Time of Day-X Distance")</f>
        <v>Distance Sensor Time of Day-X Distance</v>
      </c>
      <c r="D23" s="8"/>
      <c r="E23" s="33"/>
      <c r="F23" s="126"/>
      <c r="G23" s="127"/>
      <c r="H23" s="8"/>
      <c r="I23" s="8"/>
      <c r="J23" s="126"/>
      <c r="K23" s="127"/>
      <c r="L23" s="8"/>
      <c r="M23" s="8"/>
      <c r="N23" s="128"/>
      <c r="O23" s="129"/>
      <c r="P23" s="130"/>
      <c r="Q23" s="90" t="str">
        <f>IF(COUNT(F21:P23)&lt;6,"",IF(AND(COUNT(F23:P23)=3,AL23),"","Distance sensor time error."))</f>
        <v/>
      </c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"/>
      <c r="AG23" s="87" t="str">
        <f>IF(AND(AL18,COUNT(F23:P23)=3),((F23+E18*24)*3600+J23*60+N23)*1000,"")</f>
        <v/>
      </c>
      <c r="AH23" s="89"/>
      <c r="AL23" s="87" t="b">
        <f>IF(AND(COUNT(F21:P23)=6,AG23&gt;AG21),TRUE,FALSE)</f>
        <v>0</v>
      </c>
      <c r="AM23" s="88"/>
      <c r="AN23" s="89"/>
      <c r="AO23" s="1" t="s">
        <v>71</v>
      </c>
    </row>
    <row r="24" spans="1:62" ht="14.25" customHeight="1" x14ac:dyDescent="0.25">
      <c r="B24" s="6"/>
      <c r="C24" s="34" t="s">
        <v>40</v>
      </c>
      <c r="D24" s="8"/>
      <c r="E24" s="133" t="s">
        <v>37</v>
      </c>
      <c r="F24" s="133"/>
      <c r="G24" s="133"/>
      <c r="H24" s="133"/>
      <c r="I24" s="133" t="s">
        <v>38</v>
      </c>
      <c r="J24" s="133"/>
      <c r="K24" s="133"/>
      <c r="L24" s="133"/>
      <c r="M24" s="133" t="s">
        <v>39</v>
      </c>
      <c r="N24" s="133"/>
      <c r="O24" s="133"/>
      <c r="P24" s="133"/>
      <c r="Q24" s="133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9"/>
      <c r="AG24" s="60"/>
      <c r="AH24" s="60"/>
    </row>
    <row r="25" spans="1:62" ht="15" x14ac:dyDescent="0.25">
      <c r="B25" s="6"/>
      <c r="C25" s="7" t="str">
        <f>IF(ISNUMBER(U14),"Time of Day-Lap "&amp;TEXT(U14,"######")&amp;":","Time of Day-Lap X:")</f>
        <v>Time of Day-Lap X:</v>
      </c>
      <c r="D25" s="8"/>
      <c r="E25" s="8"/>
      <c r="F25" s="126"/>
      <c r="G25" s="127"/>
      <c r="H25" s="8"/>
      <c r="I25" s="8"/>
      <c r="J25" s="126"/>
      <c r="K25" s="127"/>
      <c r="L25" s="8"/>
      <c r="M25" s="8"/>
      <c r="N25" s="128"/>
      <c r="O25" s="129"/>
      <c r="P25" s="130"/>
      <c r="Q25" s="90" t="str">
        <f>IF(COUNT(F25:P25)&lt;3,"",IF(AND(COUNT(F25:P25)=3,AL25),"","Lap time error. Please check"))</f>
        <v/>
      </c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"/>
      <c r="AG25" s="87" t="b">
        <f>IF(AND(COUNT(F25:P25)=3,ISNUMBER(E18)),(((F25+E18*24)*3600)+(J25*60)+N25)*1000,FALSE)</f>
        <v>0</v>
      </c>
      <c r="AH25" s="89"/>
      <c r="AL25" s="87" t="b">
        <f>IF(AND(COUNT(F25:P25)=3,AG25&gt;AG21),TRUE,FALSE)</f>
        <v>0</v>
      </c>
      <c r="AM25" s="88"/>
      <c r="AN25" s="89"/>
      <c r="AO25" s="1" t="s">
        <v>69</v>
      </c>
    </row>
    <row r="26" spans="1:62" ht="15" x14ac:dyDescent="0.25">
      <c r="B26" s="6"/>
      <c r="C26" s="7" t="str">
        <f>IF(ISNUMBER(U14),"Time of Day-Lap "&amp; TEXT(U14+1,"######")&amp;":","Time of Day-Lap X:")</f>
        <v>Time of Day-Lap X:</v>
      </c>
      <c r="D26" s="8"/>
      <c r="E26" s="8"/>
      <c r="F26" s="126"/>
      <c r="G26" s="127"/>
      <c r="H26" s="8"/>
      <c r="I26" s="8"/>
      <c r="J26" s="126"/>
      <c r="K26" s="127"/>
      <c r="L26" s="8"/>
      <c r="M26" s="8"/>
      <c r="N26" s="128"/>
      <c r="O26" s="129"/>
      <c r="P26" s="130"/>
      <c r="Q26" s="90" t="str">
        <f>IF(OR(AL26,COUNT(F26,J26,N26)&lt;3,),"","Lap time error. Please check")</f>
        <v/>
      </c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"/>
      <c r="AG26" s="87" t="b">
        <f>IF(AND(COUNT(F26:P26)=3,ISNUMBER(E18)),(((F26+E18*24)*3600)+(J26*60)+N26)*1000,FALSE)</f>
        <v>0</v>
      </c>
      <c r="AH26" s="89"/>
      <c r="AL26" s="87" t="b">
        <f>IF(AND(COUNT(F25:P26)=6,AG26&gt;AG25),TRUE,FALSE)</f>
        <v>0</v>
      </c>
      <c r="AM26" s="88"/>
      <c r="AN26" s="89"/>
      <c r="AO26" s="1" t="s">
        <v>70</v>
      </c>
    </row>
    <row r="27" spans="1:62" x14ac:dyDescent="0.2">
      <c r="B27" s="6"/>
      <c r="C27" s="7" t="str">
        <f>IF(ISNUMBER(U14),"Elapsed Time-Lap " &amp; TEXT(U14+1,"######")&amp;":","Elapsed Time-Lap X:")</f>
        <v>Elapsed Time-Lap X:</v>
      </c>
      <c r="D27" s="8"/>
      <c r="E27" s="113" t="str">
        <f>IF(COUNT(AG25:AG26)&lt;2,"",IF(AND(AL25,AL26),(AG26-AG25)/1000,""))</f>
        <v/>
      </c>
      <c r="F27" s="113"/>
      <c r="G27" s="113"/>
      <c r="H27" s="113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9"/>
    </row>
    <row r="28" spans="1:62" x14ac:dyDescent="0.2">
      <c r="B28" s="6"/>
      <c r="C28" s="7" t="str">
        <f>IF(ISNUMBER(U14),"Average Speed-Lap " &amp; TEXT(U14+1,"######")&amp;":","Average Speed-Lap X:")</f>
        <v>Average Speed-Lap X:</v>
      </c>
      <c r="D28" s="8"/>
      <c r="E28" s="113" t="str">
        <f>IF(ISNUMBER(E27),TRUNC((3600*AG15)/E27,3),"")</f>
        <v/>
      </c>
      <c r="F28" s="113"/>
      <c r="G28" s="113"/>
      <c r="H28" s="113"/>
      <c r="I28" s="131" t="str">
        <f>IF(ISNUMBER(E28),IF(AG14,"KP/H","MPH"),"")</f>
        <v/>
      </c>
      <c r="J28" s="131"/>
      <c r="K28" s="131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9"/>
      <c r="AG28" s="1" t="b">
        <f>ISNUMBER(E18)</f>
        <v>0</v>
      </c>
    </row>
    <row r="29" spans="1:62" x14ac:dyDescent="0.2">
      <c r="B29" s="6"/>
      <c r="C29" s="7" t="s">
        <v>41</v>
      </c>
      <c r="D29" s="8"/>
      <c r="E29" s="113" t="str">
        <f>IF(ISNUMBER(E28),TRUNC((TRUNC(U12/AG15,3)-U14)*AG15,3),"")</f>
        <v/>
      </c>
      <c r="F29" s="113"/>
      <c r="G29" s="113"/>
      <c r="H29" s="113"/>
      <c r="I29" s="132" t="str">
        <f>IF(ISNUMBER(E29),IF(AG14,"Kilometers","Miles"),"")</f>
        <v/>
      </c>
      <c r="J29" s="132"/>
      <c r="K29" s="132"/>
      <c r="L29" s="132"/>
      <c r="M29" s="132"/>
      <c r="N29" s="132"/>
      <c r="O29" s="132"/>
      <c r="P29" s="132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9"/>
    </row>
    <row r="30" spans="1:62" x14ac:dyDescent="0.2">
      <c r="B30" s="6"/>
      <c r="C30" s="7" t="s">
        <v>42</v>
      </c>
      <c r="D30" s="8"/>
      <c r="E30" s="113" t="str">
        <f>IF(ISNUMBER(E29),TRUNC((E29*3600)/E28,3),"")</f>
        <v/>
      </c>
      <c r="F30" s="113"/>
      <c r="G30" s="113"/>
      <c r="H30" s="113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9"/>
      <c r="AI30" s="50"/>
      <c r="AK30" s="54" t="s">
        <v>55</v>
      </c>
      <c r="AL30" s="54"/>
      <c r="AM30" s="54"/>
      <c r="AN30" s="54"/>
      <c r="AO30" s="54"/>
      <c r="AP30" s="54"/>
      <c r="AQ30" s="54"/>
      <c r="AR30" s="54"/>
      <c r="AS30" s="54"/>
      <c r="AT30" s="54"/>
      <c r="AU30" s="48"/>
      <c r="AV30" s="48"/>
      <c r="AW30" s="48"/>
      <c r="AX30" s="48"/>
    </row>
    <row r="31" spans="1:62" x14ac:dyDescent="0.2">
      <c r="B31" s="6"/>
      <c r="C31" s="7" t="s">
        <v>43</v>
      </c>
      <c r="D31" s="8"/>
      <c r="E31" s="113" t="str">
        <f>IF(ISNUMBER(E30),(AG25-AG21)/1000+E30,IF(COUNT(F23:P23)=3,(AG23-AG21)/1000,""))</f>
        <v/>
      </c>
      <c r="F31" s="113"/>
      <c r="G31" s="113"/>
      <c r="H31" s="113"/>
      <c r="I31" s="113"/>
      <c r="J31" s="11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9"/>
      <c r="AG31" s="28" t="str">
        <f>IF(ISNUMBER(E31),TRUNC(E31/3600,0),"")</f>
        <v/>
      </c>
      <c r="AH31" s="28" t="str">
        <f>IF(ISNUMBER(E31),TRUNC(TRUNC(E31-(AG31*3600),0)/60,0),"")</f>
        <v/>
      </c>
      <c r="AI31" s="31" t="str">
        <f>IF(ISNUMBER(E31),E31-(AG31*3600)-(AH31*60),"")</f>
        <v/>
      </c>
      <c r="AK31" s="107" t="s">
        <v>59</v>
      </c>
      <c r="AL31" s="108"/>
      <c r="AM31" s="108"/>
      <c r="AN31" s="108"/>
      <c r="AO31" s="108"/>
      <c r="AP31" s="108"/>
      <c r="AQ31" s="108"/>
      <c r="AR31" s="108"/>
      <c r="AS31" s="108"/>
      <c r="AT31" s="109"/>
      <c r="AU31" s="102" t="str">
        <f>IF(ISNUMBER(E31),IF(AG31=0,"00:",TEXT(AG31,"####:")),"")</f>
        <v/>
      </c>
      <c r="AV31" s="103"/>
    </row>
    <row r="32" spans="1:62" ht="4.5" customHeight="1" thickBot="1" x14ac:dyDescent="0.25">
      <c r="B32" s="6"/>
      <c r="C32" s="10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9"/>
      <c r="AK32" s="53"/>
      <c r="AL32" s="54"/>
      <c r="AM32" s="54"/>
      <c r="AN32" s="54"/>
      <c r="AO32" s="54"/>
      <c r="AP32" s="54"/>
      <c r="AQ32" s="54"/>
      <c r="AR32" s="54"/>
      <c r="AS32" s="54"/>
      <c r="AT32" s="55"/>
      <c r="AU32" s="56"/>
      <c r="AV32" s="57"/>
    </row>
    <row r="33" spans="2:61" ht="15" x14ac:dyDescent="0.25">
      <c r="B33" s="6"/>
      <c r="C33" s="35" t="s">
        <v>44</v>
      </c>
      <c r="D33" s="8"/>
      <c r="E33" s="114" t="str">
        <f>IF(AND(ISNUMBER(E31),COUNT(F16:G17)=2),DATE(N17,J17,F17),"")</f>
        <v/>
      </c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6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9"/>
      <c r="AG33" s="58"/>
      <c r="AH33" s="58"/>
      <c r="AI33" s="58"/>
      <c r="AJ33" s="58"/>
      <c r="AK33" s="94" t="s">
        <v>60</v>
      </c>
      <c r="AL33" s="95"/>
      <c r="AM33" s="95"/>
      <c r="AN33" s="95"/>
      <c r="AO33" s="95"/>
      <c r="AP33" s="95"/>
      <c r="AQ33" s="95"/>
      <c r="AR33" s="95"/>
      <c r="AS33" s="95"/>
      <c r="AT33" s="96"/>
      <c r="AU33" s="110" t="str">
        <f>IF(ISNUMBER(E31),TEXT(AH31,"00:"),"")</f>
        <v/>
      </c>
      <c r="AV33" s="111"/>
      <c r="AW33" s="18"/>
      <c r="AY33" s="58"/>
      <c r="AZ33" s="58"/>
      <c r="BA33" s="58"/>
      <c r="BB33" s="58"/>
      <c r="BC33" s="58"/>
      <c r="BD33" s="58"/>
      <c r="BE33" s="58"/>
    </row>
    <row r="34" spans="2:61" ht="15.75" thickBot="1" x14ac:dyDescent="0.3">
      <c r="B34" s="6"/>
      <c r="C34" s="35" t="s">
        <v>45</v>
      </c>
      <c r="D34" s="8"/>
      <c r="E34" s="117" t="str">
        <f>IF(ISNUMBER(E31),AU39,"")</f>
        <v/>
      </c>
      <c r="F34" s="118"/>
      <c r="G34" s="118"/>
      <c r="H34" s="118"/>
      <c r="I34" s="118"/>
      <c r="J34" s="118"/>
      <c r="K34" s="118"/>
      <c r="L34" s="118"/>
      <c r="M34" s="118"/>
      <c r="N34" s="119"/>
      <c r="O34" s="119"/>
      <c r="P34" s="119"/>
      <c r="Q34" s="119"/>
      <c r="R34" s="119"/>
      <c r="S34" s="120"/>
      <c r="T34" s="6"/>
      <c r="U34" s="8"/>
      <c r="V34" s="8"/>
      <c r="W34" s="8"/>
      <c r="X34" s="8"/>
      <c r="Y34" s="8"/>
      <c r="Z34" s="8"/>
      <c r="AA34" s="8"/>
      <c r="AB34" s="8"/>
      <c r="AC34" s="8"/>
      <c r="AD34" s="8"/>
      <c r="AE34" s="9"/>
      <c r="AG34" s="58" t="s">
        <v>62</v>
      </c>
      <c r="AH34" s="58"/>
      <c r="AI34" s="58"/>
      <c r="AJ34" s="58"/>
      <c r="AK34" s="1" t="s">
        <v>56</v>
      </c>
      <c r="AY34" s="58"/>
      <c r="AZ34" s="58"/>
      <c r="BA34" s="58"/>
      <c r="BB34" s="58"/>
      <c r="BC34" s="58"/>
      <c r="BD34" s="58"/>
      <c r="BE34" s="58"/>
    </row>
    <row r="35" spans="2:61" ht="4.5" customHeight="1" thickBot="1" x14ac:dyDescent="0.25">
      <c r="B35" s="6"/>
      <c r="C35" s="10"/>
      <c r="D35" s="8"/>
      <c r="E35" s="8"/>
      <c r="F35" s="8"/>
      <c r="G35" s="8"/>
      <c r="H35" s="8"/>
      <c r="I35" s="8"/>
      <c r="J35" s="8"/>
      <c r="K35" s="8"/>
      <c r="L35" s="8"/>
      <c r="M35" s="8"/>
      <c r="N35" s="4"/>
      <c r="O35" s="4"/>
      <c r="P35" s="4"/>
      <c r="Q35" s="4"/>
      <c r="R35" s="4"/>
      <c r="S35" s="4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9"/>
      <c r="AG35" s="58"/>
      <c r="AH35" s="58"/>
      <c r="AI35" s="58"/>
      <c r="AJ35" s="58"/>
      <c r="AY35" s="58"/>
      <c r="AZ35" s="58"/>
      <c r="BA35" s="58"/>
      <c r="BB35" s="58"/>
      <c r="BC35" s="58"/>
      <c r="BD35" s="58"/>
      <c r="BE35" s="58"/>
    </row>
    <row r="36" spans="2:61" ht="15.75" thickBot="1" x14ac:dyDescent="0.3">
      <c r="B36" s="6"/>
      <c r="C36" s="35" t="s">
        <v>46</v>
      </c>
      <c r="D36" s="8"/>
      <c r="E36" s="121" t="str">
        <f>IF(ISNUMBER(E31),TRUNC((U12*3600)/E31,3),"")</f>
        <v/>
      </c>
      <c r="F36" s="122"/>
      <c r="G36" s="122"/>
      <c r="H36" s="122"/>
      <c r="I36" s="122"/>
      <c r="J36" s="123" t="str">
        <f>IF(ISNUMBER(E36),IF(AG14,"KP/H","MPH"),"")</f>
        <v/>
      </c>
      <c r="K36" s="124"/>
      <c r="L36" s="125"/>
      <c r="M36" s="8"/>
      <c r="N36" s="121" t="str">
        <f>IF(ISNUMBER(E36),IF(AG14,TRUNC(E36/1.609344,3),TRUNC(E36*1.609344,3)),"")</f>
        <v/>
      </c>
      <c r="O36" s="122"/>
      <c r="P36" s="122"/>
      <c r="Q36" s="122"/>
      <c r="R36" s="122"/>
      <c r="S36" s="123" t="str">
        <f>IF(ISNUMBER(E36),IF(AG14,"MPH","K/PH"),"")</f>
        <v/>
      </c>
      <c r="T36" s="124"/>
      <c r="U36" s="125"/>
      <c r="Y36" s="8"/>
      <c r="Z36" s="8"/>
      <c r="AA36" s="8"/>
      <c r="AB36" s="8"/>
      <c r="AC36" s="8"/>
      <c r="AD36" s="8"/>
      <c r="AE36" s="9"/>
      <c r="AG36" s="58" t="s">
        <v>63</v>
      </c>
      <c r="AH36" s="58"/>
      <c r="AI36" s="59">
        <v>8.9999999999999993E-3</v>
      </c>
      <c r="AJ36" s="58"/>
      <c r="AK36" s="107" t="s">
        <v>57</v>
      </c>
      <c r="AL36" s="108"/>
      <c r="AM36" s="108"/>
      <c r="AN36" s="108"/>
      <c r="AO36" s="108"/>
      <c r="AP36" s="108"/>
      <c r="AQ36" s="108"/>
      <c r="AR36" s="108"/>
      <c r="AS36" s="108"/>
      <c r="AT36" s="109"/>
      <c r="AU36" s="102" t="str">
        <f>IF(ISNUMBER(E31),TEXT(INT(AI31),"00"),"")</f>
        <v/>
      </c>
      <c r="AV36" s="103"/>
      <c r="AY36" s="58"/>
      <c r="AZ36" s="58"/>
      <c r="BA36" s="58"/>
      <c r="BB36" s="58"/>
      <c r="BC36" s="58"/>
      <c r="BD36" s="58"/>
      <c r="BE36" s="58"/>
    </row>
    <row r="37" spans="2:61" ht="11.25" customHeight="1" x14ac:dyDescent="0.2"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9"/>
      <c r="AG37" s="58"/>
      <c r="AH37" s="58"/>
      <c r="AI37" s="58"/>
      <c r="AJ37" s="58"/>
      <c r="AK37" s="104" t="s">
        <v>61</v>
      </c>
      <c r="AL37" s="105"/>
      <c r="AM37" s="105"/>
      <c r="AN37" s="105"/>
      <c r="AO37" s="105"/>
      <c r="AP37" s="105"/>
      <c r="AQ37" s="105"/>
      <c r="AR37" s="105"/>
      <c r="AS37" s="105"/>
      <c r="AT37" s="106"/>
      <c r="AU37" s="100" t="str">
        <f>AG10</f>
        <v>.</v>
      </c>
      <c r="AV37" s="101"/>
      <c r="AW37" s="1" t="s">
        <v>66</v>
      </c>
      <c r="AY37" s="58"/>
      <c r="AZ37" s="58"/>
      <c r="BA37" s="58"/>
      <c r="BB37" s="58"/>
      <c r="BC37" s="58"/>
      <c r="BD37" s="58"/>
      <c r="BE37" s="58"/>
    </row>
    <row r="38" spans="2:61" ht="21" customHeight="1" x14ac:dyDescent="0.2">
      <c r="B38" s="6"/>
      <c r="C38" s="8"/>
      <c r="D38" s="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8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8"/>
      <c r="AE38" s="9"/>
      <c r="AG38" s="49" t="s">
        <v>64</v>
      </c>
      <c r="AH38" s="51" t="str">
        <f>IF(ISNUMBER(AI36),"00:00:" &amp; TEXT(FLOOR(AI36,1),"00") &amp; AG10 &amp; TEXT((AI36-FLOOR(AI36,1))*1000,"000"),"")</f>
        <v>00:00:00.009</v>
      </c>
      <c r="AI38" s="52"/>
      <c r="AK38" s="104" t="s">
        <v>65</v>
      </c>
      <c r="AL38" s="105"/>
      <c r="AM38" s="105"/>
      <c r="AN38" s="105"/>
      <c r="AO38" s="105"/>
      <c r="AP38" s="105"/>
      <c r="AQ38" s="105"/>
      <c r="AR38" s="105"/>
      <c r="AS38" s="105"/>
      <c r="AT38" s="106"/>
      <c r="AU38" s="100" t="str">
        <f>IF(ISNUMBER(E31),TEXT((AI31-INT(AI31))*1000,"000"),"")</f>
        <v/>
      </c>
      <c r="AV38" s="101"/>
      <c r="AY38" s="58"/>
      <c r="AZ38" s="58"/>
      <c r="BA38" s="58"/>
      <c r="BB38" s="58"/>
      <c r="BC38" s="58"/>
      <c r="BD38" s="58"/>
      <c r="BE38" s="58"/>
    </row>
    <row r="39" spans="2:61" ht="15" customHeight="1" x14ac:dyDescent="0.2">
      <c r="B39" s="6"/>
      <c r="C39" s="8"/>
      <c r="D39" s="8"/>
      <c r="E39" s="36" t="s">
        <v>47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8"/>
      <c r="R39" s="36" t="s">
        <v>48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8"/>
      <c r="AE39" s="9"/>
      <c r="AG39" s="58"/>
      <c r="AH39" s="58"/>
      <c r="AI39" s="58"/>
      <c r="AJ39" s="58"/>
      <c r="AK39" s="94" t="s">
        <v>58</v>
      </c>
      <c r="AL39" s="95"/>
      <c r="AM39" s="95"/>
      <c r="AN39" s="95"/>
      <c r="AO39" s="95"/>
      <c r="AP39" s="95"/>
      <c r="AQ39" s="95"/>
      <c r="AR39" s="95"/>
      <c r="AS39" s="95"/>
      <c r="AT39" s="96"/>
      <c r="AU39" s="97" t="str">
        <f>IF(ISNUMBER(E31),AU31&amp;AU33&amp;AU36&amp;AU37&amp;AU38,"")</f>
        <v/>
      </c>
      <c r="AV39" s="98"/>
      <c r="AW39" s="98"/>
      <c r="AX39" s="99"/>
      <c r="AY39" s="58"/>
      <c r="AZ39" s="58"/>
      <c r="BA39" s="58"/>
      <c r="BB39" s="58"/>
      <c r="BC39" s="58"/>
      <c r="BD39" s="58"/>
      <c r="BE39" s="58"/>
    </row>
    <row r="40" spans="2:61" ht="7.5" customHeight="1" thickBot="1" x14ac:dyDescent="0.25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</row>
    <row r="42" spans="2:61" x14ac:dyDescent="0.2">
      <c r="AK42" s="16">
        <v>1</v>
      </c>
      <c r="AL42" s="17">
        <v>2</v>
      </c>
      <c r="AM42" s="16">
        <v>3</v>
      </c>
      <c r="AN42" s="17">
        <v>4</v>
      </c>
      <c r="AO42" s="16">
        <v>5</v>
      </c>
      <c r="AP42" s="17">
        <v>6</v>
      </c>
      <c r="AQ42" s="16">
        <v>7</v>
      </c>
      <c r="AR42" s="17">
        <v>8</v>
      </c>
      <c r="AS42" s="16">
        <v>9</v>
      </c>
      <c r="AT42" s="17">
        <v>10</v>
      </c>
      <c r="AU42" s="16">
        <v>11</v>
      </c>
      <c r="AV42" s="17">
        <v>12</v>
      </c>
      <c r="AW42" s="16">
        <v>13</v>
      </c>
      <c r="AX42" s="17">
        <v>14</v>
      </c>
      <c r="AY42" s="16">
        <v>15</v>
      </c>
      <c r="AZ42" s="17">
        <v>16</v>
      </c>
      <c r="BA42" s="16">
        <v>17</v>
      </c>
      <c r="BB42" s="17">
        <v>18</v>
      </c>
      <c r="BC42" s="16">
        <v>19</v>
      </c>
      <c r="BD42" s="17">
        <v>20</v>
      </c>
    </row>
    <row r="43" spans="2:61" x14ac:dyDescent="0.2">
      <c r="AK43" s="19" t="s">
        <v>83</v>
      </c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2"/>
      <c r="BC43" s="22"/>
      <c r="BD43" s="40"/>
    </row>
    <row r="44" spans="2:61" x14ac:dyDescent="0.2">
      <c r="AK44" s="81" t="s">
        <v>8</v>
      </c>
      <c r="AL44" s="82" t="s">
        <v>9</v>
      </c>
      <c r="AM44" s="82" t="s">
        <v>10</v>
      </c>
      <c r="AN44" s="82" t="s">
        <v>11</v>
      </c>
      <c r="AO44" s="82" t="s">
        <v>12</v>
      </c>
      <c r="AP44" s="82" t="s">
        <v>13</v>
      </c>
      <c r="AQ44" s="82" t="s">
        <v>14</v>
      </c>
      <c r="AR44" s="83" t="s">
        <v>15</v>
      </c>
      <c r="AS44" s="83" t="s">
        <v>16</v>
      </c>
      <c r="AT44" s="83" t="s">
        <v>17</v>
      </c>
      <c r="AU44" s="83" t="s">
        <v>18</v>
      </c>
      <c r="AV44" s="83" t="s">
        <v>19</v>
      </c>
      <c r="AW44" s="83" t="s">
        <v>20</v>
      </c>
      <c r="AX44" s="83" t="s">
        <v>21</v>
      </c>
      <c r="AY44" s="83" t="s">
        <v>50</v>
      </c>
      <c r="AZ44" s="83"/>
      <c r="BA44" s="83"/>
      <c r="BB44" s="67"/>
      <c r="BC44" s="67"/>
      <c r="BD44" s="84"/>
    </row>
    <row r="45" spans="2:61" x14ac:dyDescent="0.2">
      <c r="AK45" s="64" t="s">
        <v>72</v>
      </c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22"/>
      <c r="BA45" s="22"/>
      <c r="BB45" s="22"/>
      <c r="BC45" s="22"/>
      <c r="BD45" s="22"/>
      <c r="BE45" s="69"/>
      <c r="BF45" s="70"/>
      <c r="BG45" s="70"/>
      <c r="BH45" s="70"/>
      <c r="BI45" s="70"/>
    </row>
    <row r="46" spans="2:61" x14ac:dyDescent="0.2">
      <c r="AK46" s="66" t="s">
        <v>8</v>
      </c>
      <c r="AL46" s="67" t="s">
        <v>9</v>
      </c>
      <c r="AM46" s="67" t="s">
        <v>10</v>
      </c>
      <c r="AN46" s="67" t="s">
        <v>11</v>
      </c>
      <c r="AO46" s="67" t="s">
        <v>12</v>
      </c>
      <c r="AP46" s="67" t="s">
        <v>13</v>
      </c>
      <c r="AQ46" s="67" t="s">
        <v>14</v>
      </c>
      <c r="AR46" s="67" t="s">
        <v>15</v>
      </c>
      <c r="AS46" s="67" t="s">
        <v>17</v>
      </c>
      <c r="AT46" s="67" t="s">
        <v>18</v>
      </c>
      <c r="AU46" s="67" t="s">
        <v>19</v>
      </c>
      <c r="AV46" s="67" t="s">
        <v>20</v>
      </c>
      <c r="AW46" s="67" t="s">
        <v>21</v>
      </c>
      <c r="AX46" s="67" t="s">
        <v>73</v>
      </c>
      <c r="AY46" s="67"/>
      <c r="AZ46" s="68"/>
      <c r="BA46" s="68"/>
      <c r="BB46" s="68"/>
      <c r="BC46" s="68"/>
      <c r="BD46" s="68"/>
      <c r="BE46" s="69"/>
      <c r="BF46" s="70"/>
      <c r="BG46" s="70"/>
      <c r="BH46" s="70"/>
      <c r="BI46" s="70"/>
    </row>
    <row r="47" spans="2:61" x14ac:dyDescent="0.2">
      <c r="AK47" s="19" t="s">
        <v>49</v>
      </c>
      <c r="AL47" s="20"/>
      <c r="AM47" s="20"/>
      <c r="AN47" s="20"/>
      <c r="AO47" s="20"/>
      <c r="AP47" s="20"/>
      <c r="AQ47" s="20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41"/>
    </row>
    <row r="48" spans="2:61" x14ac:dyDescent="0.2">
      <c r="AK48" s="24">
        <v>1</v>
      </c>
      <c r="AL48" s="25">
        <v>2</v>
      </c>
      <c r="AM48" s="25">
        <v>3</v>
      </c>
      <c r="AN48" s="25">
        <v>4</v>
      </c>
      <c r="AO48" s="25">
        <v>5</v>
      </c>
      <c r="AP48" s="25">
        <v>6</v>
      </c>
      <c r="AQ48" s="25">
        <v>7</v>
      </c>
      <c r="AR48" s="25">
        <v>8</v>
      </c>
      <c r="AS48" s="25">
        <v>9</v>
      </c>
      <c r="AT48" s="25">
        <v>10</v>
      </c>
      <c r="AU48" s="25">
        <v>11</v>
      </c>
      <c r="AV48" s="25">
        <v>12</v>
      </c>
      <c r="AW48" s="25">
        <v>13</v>
      </c>
      <c r="AX48" s="25">
        <v>14</v>
      </c>
      <c r="AY48" s="25">
        <v>15</v>
      </c>
      <c r="AZ48" s="25">
        <v>16</v>
      </c>
      <c r="BA48" s="25">
        <v>17</v>
      </c>
      <c r="BB48" s="25">
        <v>18</v>
      </c>
      <c r="BC48" s="26"/>
      <c r="BD48" s="42"/>
    </row>
    <row r="50" spans="37:45" x14ac:dyDescent="0.2">
      <c r="AK50" s="2" t="s">
        <v>74</v>
      </c>
      <c r="AL50" s="2"/>
      <c r="AM50" s="2"/>
      <c r="AN50" s="2"/>
      <c r="AO50" s="2"/>
      <c r="AP50" s="2"/>
      <c r="AQ50" s="2" t="s">
        <v>75</v>
      </c>
      <c r="AR50" s="2"/>
      <c r="AS50" s="2"/>
    </row>
    <row r="51" spans="37:45" x14ac:dyDescent="0.2">
      <c r="AK51" s="71"/>
      <c r="AL51" s="22" t="e">
        <f>VLOOKUP(F6,AK52:AN53,2)</f>
        <v>#N/A</v>
      </c>
      <c r="AM51" s="22" t="e">
        <f>VLOOKUP(F6,AK52:AN53,3)</f>
        <v>#N/A</v>
      </c>
      <c r="AN51" s="40" t="e">
        <f>VLOOKUP(F6,AK52:AN53,4)</f>
        <v>#N/A</v>
      </c>
      <c r="AO51" s="2"/>
      <c r="AP51" s="2"/>
      <c r="AQ51" s="71"/>
      <c r="AR51" s="22" t="e">
        <f>VLOOKUP(F6,AQ52:AS53,2)</f>
        <v>#N/A</v>
      </c>
      <c r="AS51" s="40" t="e">
        <f>VLOOKUP(F6,AQ52:AS53,3)</f>
        <v>#N/A</v>
      </c>
    </row>
    <row r="52" spans="37:45" x14ac:dyDescent="0.2">
      <c r="AK52" s="72" t="s">
        <v>5</v>
      </c>
      <c r="AL52" s="2">
        <v>0</v>
      </c>
      <c r="AM52" s="2">
        <v>0</v>
      </c>
      <c r="AN52" s="73">
        <v>15</v>
      </c>
      <c r="AO52" s="2"/>
      <c r="AP52" s="2"/>
      <c r="AQ52" s="74" t="s">
        <v>5</v>
      </c>
      <c r="AR52" s="2">
        <v>0</v>
      </c>
      <c r="AS52" s="73">
        <v>13</v>
      </c>
    </row>
    <row r="53" spans="37:45" x14ac:dyDescent="0.2">
      <c r="AK53" s="75" t="s">
        <v>6</v>
      </c>
      <c r="AL53" s="76">
        <v>2</v>
      </c>
      <c r="AM53" s="76">
        <v>0</v>
      </c>
      <c r="AN53" s="77">
        <v>14</v>
      </c>
      <c r="AO53" s="2"/>
      <c r="AP53" s="2"/>
      <c r="AQ53" s="78" t="s">
        <v>6</v>
      </c>
      <c r="AR53" s="76">
        <v>0</v>
      </c>
      <c r="AS53" s="77">
        <v>18</v>
      </c>
    </row>
    <row r="54" spans="37:45" x14ac:dyDescent="0.2">
      <c r="AK54" s="2"/>
      <c r="AL54" s="79" t="s">
        <v>79</v>
      </c>
      <c r="AM54" s="79" t="s">
        <v>76</v>
      </c>
      <c r="AN54" s="79" t="s">
        <v>76</v>
      </c>
      <c r="AO54" s="2"/>
      <c r="AP54" s="2"/>
      <c r="AQ54" s="2"/>
      <c r="AR54" s="80" t="s">
        <v>77</v>
      </c>
      <c r="AS54" s="80" t="s">
        <v>78</v>
      </c>
    </row>
    <row r="55" spans="37:45" x14ac:dyDescent="0.2">
      <c r="AK55" s="2"/>
      <c r="AL55" s="2"/>
      <c r="AM55" s="79" t="s">
        <v>80</v>
      </c>
      <c r="AN55" s="79" t="s">
        <v>76</v>
      </c>
      <c r="AO55" s="2"/>
      <c r="AP55" s="2"/>
      <c r="AQ55" s="2"/>
      <c r="AR55" s="80" t="s">
        <v>81</v>
      </c>
      <c r="AS55" s="2"/>
    </row>
    <row r="56" spans="37:45" x14ac:dyDescent="0.2">
      <c r="AK56" s="2"/>
      <c r="AL56" s="2"/>
      <c r="AM56" s="2"/>
      <c r="AN56" s="79" t="s">
        <v>82</v>
      </c>
      <c r="AO56" s="2"/>
      <c r="AP56" s="2"/>
      <c r="AQ56" s="2"/>
      <c r="AR56" s="2"/>
      <c r="AS56" s="2"/>
    </row>
  </sheetData>
  <sheetProtection sheet="1" selectLockedCells="1"/>
  <mergeCells count="89">
    <mergeCell ref="F6:G6"/>
    <mergeCell ref="J6:K6"/>
    <mergeCell ref="N6:O6"/>
    <mergeCell ref="E7:Y7"/>
    <mergeCell ref="E8:R8"/>
    <mergeCell ref="B1:AE1"/>
    <mergeCell ref="E3:Y3"/>
    <mergeCell ref="E5:H5"/>
    <mergeCell ref="I5:L5"/>
    <mergeCell ref="M5:P5"/>
    <mergeCell ref="U12:Y12"/>
    <mergeCell ref="E12:I12"/>
    <mergeCell ref="U13:Y13"/>
    <mergeCell ref="E15:H15"/>
    <mergeCell ref="I15:L15"/>
    <mergeCell ref="M15:Q15"/>
    <mergeCell ref="U14:Y14"/>
    <mergeCell ref="N14:T14"/>
    <mergeCell ref="E13:I13"/>
    <mergeCell ref="J13:L13"/>
    <mergeCell ref="N12:T12"/>
    <mergeCell ref="N13:T13"/>
    <mergeCell ref="AG18:AI18"/>
    <mergeCell ref="F16:G16"/>
    <mergeCell ref="J16:K16"/>
    <mergeCell ref="N16:P16"/>
    <mergeCell ref="AG17:AI17"/>
    <mergeCell ref="F17:G17"/>
    <mergeCell ref="J17:K17"/>
    <mergeCell ref="N17:P17"/>
    <mergeCell ref="E24:H24"/>
    <mergeCell ref="I24:L24"/>
    <mergeCell ref="M24:Q24"/>
    <mergeCell ref="E18:H18"/>
    <mergeCell ref="E20:H20"/>
    <mergeCell ref="I20:L20"/>
    <mergeCell ref="M20:Q20"/>
    <mergeCell ref="F21:G21"/>
    <mergeCell ref="J21:K21"/>
    <mergeCell ref="N21:P21"/>
    <mergeCell ref="AG21:AH21"/>
    <mergeCell ref="F23:G23"/>
    <mergeCell ref="J23:K23"/>
    <mergeCell ref="N23:P23"/>
    <mergeCell ref="AG23:AH23"/>
    <mergeCell ref="E30:H30"/>
    <mergeCell ref="F25:G25"/>
    <mergeCell ref="J25:K25"/>
    <mergeCell ref="N25:P25"/>
    <mergeCell ref="AG25:AH25"/>
    <mergeCell ref="F26:G26"/>
    <mergeCell ref="J26:K26"/>
    <mergeCell ref="N26:P26"/>
    <mergeCell ref="AG26:AH26"/>
    <mergeCell ref="E27:H27"/>
    <mergeCell ref="E28:H28"/>
    <mergeCell ref="I28:K28"/>
    <mergeCell ref="E29:H29"/>
    <mergeCell ref="I29:P29"/>
    <mergeCell ref="Q25:AD25"/>
    <mergeCell ref="R38:AC38"/>
    <mergeCell ref="E31:J31"/>
    <mergeCell ref="E33:S33"/>
    <mergeCell ref="E34:S34"/>
    <mergeCell ref="E36:I36"/>
    <mergeCell ref="J36:L36"/>
    <mergeCell ref="N36:R36"/>
    <mergeCell ref="S36:U36"/>
    <mergeCell ref="AL18:AN18"/>
    <mergeCell ref="I18:AD18"/>
    <mergeCell ref="Q16:AD17"/>
    <mergeCell ref="AK39:AT39"/>
    <mergeCell ref="AU39:AX39"/>
    <mergeCell ref="AU38:AV38"/>
    <mergeCell ref="AU37:AV37"/>
    <mergeCell ref="AU36:AV36"/>
    <mergeCell ref="AK38:AT38"/>
    <mergeCell ref="AK31:AT31"/>
    <mergeCell ref="AK33:AT33"/>
    <mergeCell ref="AK36:AT36"/>
    <mergeCell ref="AK37:AT37"/>
    <mergeCell ref="AU33:AV33"/>
    <mergeCell ref="AU31:AV31"/>
    <mergeCell ref="E38:P38"/>
    <mergeCell ref="AL25:AN25"/>
    <mergeCell ref="AL26:AN26"/>
    <mergeCell ref="Q26:AD26"/>
    <mergeCell ref="AL23:AN23"/>
    <mergeCell ref="Q23:AD23"/>
  </mergeCells>
  <dataValidations xWindow="580" yWindow="640" count="26">
    <dataValidation type="list" allowBlank="1" showInputMessage="1" showErrorMessage="1" errorTitle="FIA ENDURANCE RECORD FORM" error="Invalid CATEGORY entered.  Please select from the drop down list." prompt="Select the CATEGORY from the drop down list." sqref="F6:G6" xr:uid="{663DA8A1-FF65-41AC-B3F1-46021A0D2056}">
      <formula1>"A,B"</formula1>
    </dataValidation>
    <dataValidation type="list" allowBlank="1" showInputMessage="1" showErrorMessage="1" errorTitle="FIA ENDURANCE RECORD FORM" error="Invalid LAP DISTANCE MEASUREMENT DESIGNATOR entered. Please select from the drop down list." prompt="Select the LAP DISTANCE MEASUREMENT DESIGNATOR from the drop down list. (K for kilometer or M for mile)." sqref="K12" xr:uid="{D33A0503-9067-4591-8710-A303DDEDEE33}">
      <formula1>"K,M"</formula1>
    </dataValidation>
    <dataValidation type="list" allowBlank="1" showInputMessage="1" showErrorMessage="1" errorTitle="FIA ENDURANCE RECORD FORM" error="Invalid RECORD DISTANCE DESIGNATOR entered. Please select from the drop down list." prompt="Select the RECORD DISTANCE DESIGNATOR from the drop down list. (K for kilometers or M for miles)." sqref="AA12" xr:uid="{17ADD4A1-7196-452B-AAC7-0E8226FD51B8}">
      <formula1>"K,M"</formula1>
    </dataValidation>
    <dataValidation type="list" allowBlank="1" showInputMessage="1" showErrorMessage="1" errorTitle="FIA ENDURANCE RECORD FORM" error="Invalid DECIMAL SEPARATOR entered. Please select from the drop down list." promptTitle="DECIMAL SEPARATOR" prompt="Select the DECIMAL SEPARATOR used in your region, &quot;C&quot; for comma or &quot;P&quot; for period." sqref="E10" xr:uid="{8A8397D6-A750-474D-95D9-76C16FC17AD3}">
      <formula1>"C,P"</formula1>
    </dataValidation>
    <dataValidation type="whole" showInputMessage="1" showErrorMessage="1" errorTitle="FIA ENDURANCE RECORD FORM" error="Invalid attempt start DAY number entered." prompt="Enter the DAY number the record attempt started." sqref="F16:G16" xr:uid="{CC4ADF91-DC9C-44B7-843F-C3171B3185D5}">
      <formula1>1</formula1>
      <formula2>31</formula2>
    </dataValidation>
    <dataValidation type="whole" allowBlank="1" showInputMessage="1" showErrorMessage="1" errorTitle="FIA ENDURANCE RECORD FORM" error="Invalid attempt start MONTH number entered." prompt="Enter the MONTH number the record attempt started." sqref="J16:K16" xr:uid="{FB27C4E0-87CB-4A49-9804-911A9DEC5884}">
      <formula1>1</formula1>
      <formula2>12</formula2>
    </dataValidation>
    <dataValidation type="whole" showInputMessage="1" showErrorMessage="1" errorTitle="FIA ENDURANCE RECORD FORM" error="Invalid YEAR number the attempt started." prompt="Enter the four digit YEAR number the record attempt started." sqref="N16:P16" xr:uid="{B20E0A2D-DD5B-4816-9C8D-D733A618593A}">
      <formula1>2020</formula1>
      <formula2>2099</formula2>
    </dataValidation>
    <dataValidation type="whole" allowBlank="1" showInputMessage="1" showErrorMessage="1" errorTitle="FIA ENDURANCE RECORD FORM" error="Invalid DAY number the record distance was reached." prompt="Enter the DAY number the record distance was reached." sqref="F17:G17" xr:uid="{EE0CFBA3-81AC-4BF0-BD39-D6D9CD696417}">
      <formula1>1</formula1>
      <formula2>31</formula2>
    </dataValidation>
    <dataValidation type="whole" allowBlank="1" showInputMessage="1" showErrorMessage="1" errorTitle="FIA ENDURANCE RECORD FORM" error="Invalid MONTH number entered when the record distance was reached." prompt="Enter the MONTH number the record distance was reached." sqref="J17:K17" xr:uid="{99082299-4ACF-4164-B77C-C0813052ED0C}">
      <formula1>1</formula1>
      <formula2>12</formula2>
    </dataValidation>
    <dataValidation type="whole" allowBlank="1" showInputMessage="1" showErrorMessage="1" errorTitle="FIA ENDURANCE RECORD FORM" error="Invalid YEAR number entered  when the record distance was reached." prompt="Enter the four digit YEAR number the record distance was reached." sqref="N17:P17" xr:uid="{4CC89625-01EC-4656-BDF1-14C776A6C229}">
      <formula1>2020</formula1>
      <formula2>2099</formula2>
    </dataValidation>
    <dataValidation type="whole" allowBlank="1" showInputMessage="1" showErrorMessage="1" error="Invalid HOUR entered when the vehicle started the record attempt." prompt="Using the 24 hour time format enter the HOUR the vehicle started the record attempt." sqref="F21:G21" xr:uid="{7376E628-CFE7-4C9E-8D9A-9F354E460922}">
      <formula1>0</formula1>
      <formula2>23</formula2>
    </dataValidation>
    <dataValidation type="whole" allowBlank="1" showInputMessage="1" showErrorMessage="1" error="Invalid MINUTE entered when the vehicle started the record attempt." prompt="Enter the MINUTE the vehicle started the record attempt." sqref="J21:K21" xr:uid="{A2FF9350-496F-476A-9B82-D236A91BB092}">
      <formula1>0</formula1>
      <formula2>59</formula2>
    </dataValidation>
    <dataValidation type="decimal" allowBlank="1" showInputMessage="1" showErrorMessage="1" error="Invalid SECONDS entered when the vehicle started the record attempt." prompt="Enter the SECONDS, truncated to 3 decimal places, the vehicle started the record attempt." sqref="N21:P21" xr:uid="{25FD7AF6-9062-4F1B-9ABC-9795B15F74AE}">
      <formula1>0</formula1>
      <formula2>59.999</formula2>
    </dataValidation>
    <dataValidation type="whole" allowBlank="1" showInputMessage="1" showErrorMessage="1" errorTitle="FIA ENDURANCE RECORD FORM" error="Invalid distance sensor HOURS entered when the record distance was reached." prompt="Using the 24 hour time format enter the distance sensor HOURS recorded when the record distance was reached." sqref="F23:G23" xr:uid="{0BE1D796-7097-473A-AC4A-CE6D566EA087}">
      <formula1>0</formula1>
      <formula2>23</formula2>
    </dataValidation>
    <dataValidation type="whole" allowBlank="1" showInputMessage="1" showErrorMessage="1" errorTitle="FIA ENDURANCE RECORD FORM" error="Invalid distance sensor MINUTES entered when the record distance was reached." prompt="Enter the distance sensor MINUTES recorded when the record distance was reached." sqref="J23:K23" xr:uid="{4D282210-6566-41F5-BAB2-EA308D394228}">
      <formula1>0</formula1>
      <formula2>59</formula2>
    </dataValidation>
    <dataValidation type="decimal" allowBlank="1" showInputMessage="1" showErrorMessage="1" errorTitle="FIA ENDURANCE RECORD FORM" error="Invalid distance sensor SECONDS entered when the record distance was reached." prompt="Enter the distance sensor SECONDS recorded, truncated to three decimal places, when the record distance was reached." sqref="N23:P23" xr:uid="{D40440EB-0CCC-41CA-8F54-12F74BE53FA3}">
      <formula1>0</formula1>
      <formula2>59.999</formula2>
    </dataValidation>
    <dataValidation type="whole" allowBlank="1" showInputMessage="1" showErrorMessage="1" errorTitle="FIA ENDURANCE RECORD FORM" error="Invalid HOUR entered for the lap just before the record distance was reached." prompt="Using the 24 hour time format enter the HOUR recorded for the lap just before the record distance was reached." sqref="F25:G25" xr:uid="{AFF8DAA3-282A-45AF-AFC4-FCEE2AFA076A}">
      <formula1>0</formula1>
      <formula2>23</formula2>
    </dataValidation>
    <dataValidation type="whole" allowBlank="1" showInputMessage="1" showErrorMessage="1" errorTitle="FIA ENDURANCE RECORD FORM" error="Invalid MINUTES entered for the lap just before the record distance was reached." prompt="Enter the MINUTES recorded for the lap just before the record distance was reached." sqref="J25:K25" xr:uid="{D3BB99A3-017E-45C7-A756-1671850B96DB}">
      <formula1>0</formula1>
      <formula2>59</formula2>
    </dataValidation>
    <dataValidation type="decimal" allowBlank="1" showInputMessage="1" showErrorMessage="1" errorTitle="FIA ENDURANCE RECORD FORM" error="Invalid SECONDS entered for the lap just before the record distance was reached." prompt="Enter the SECONDS recorded, truncated to three decimal places, for the lap just before the record distance was reached." sqref="N25:P25" xr:uid="{1F4EA7A7-3894-42B5-A102-C029828477FA}">
      <formula1>0</formula1>
      <formula2>59.999</formula2>
    </dataValidation>
    <dataValidation type="whole" allowBlank="1" showInputMessage="1" showErrorMessage="1" errorTitle="FIA ENDURANCE RECORD FORM" error="Invalid HOUR entered for the lap after the record distance was reached." prompt="Using the 24 hour time format enter the HOUR recorded for the lap after the record distance was reached." sqref="F26:G26" xr:uid="{E558D7FE-4E22-4C78-BBA9-6402E564861B}">
      <formula1>0</formula1>
      <formula2>23</formula2>
    </dataValidation>
    <dataValidation type="whole" allowBlank="1" showInputMessage="1" showErrorMessage="1" errorTitle="FIA ENDURANCE RECORD FORM" error="Invalid MINUTES entered for the lap after the record distance was reached." prompt="Enter the MINUTES recorded for the lap after the record distance was reached." sqref="J26:K26" xr:uid="{F0B53CDE-030B-485A-99D3-1C7E63CCF896}">
      <formula1>0</formula1>
      <formula2>59</formula2>
    </dataValidation>
    <dataValidation type="decimal" allowBlank="1" showInputMessage="1" showErrorMessage="1" errorTitle="FIA ENDURANCE RECORD FORM" error="Invalid SECONDS entered for the lap after the record distance was reached." prompt="Enter the SECONDS recorded, truncated to three decimal places, for the lap after the record distance was reached." sqref="N26:P26" xr:uid="{62AF856A-8277-4452-9170-534E7FF3AF34}">
      <formula1>0</formula1>
      <formula2>59.999</formula2>
    </dataValidation>
    <dataValidation type="decimal" allowBlank="1" showInputMessage="1" showErrorMessage="1" errorTitle="FIA ENDURANCE RECORD FORM" error="Invalid MEASURED DISTANCE of one lap entered. The distance number must be less than or equal to 50." prompt="Enter the MEASURED DISTANCE of one lap truncated to three (3) decimal places.  The distance number must be less than or equal to 50." sqref="E12:I12" xr:uid="{E6A94749-6261-4974-9D6A-CBFAD1303A9C}">
      <formula1>0</formula1>
      <formula2>50</formula2>
    </dataValidation>
    <dataValidation type="list" allowBlank="1" showInputMessage="1" showErrorMessage="1" errorTitle="FIA ENDURANCE RECORD FORM" error="Invalid RECORD DISTANCE entered. Please select the from the drop down list. " prompt="Select the RECORD DISTANCE from the drop down list." sqref="U12:Y12" xr:uid="{01AE055E-7901-4C93-A174-127C61C198DE}">
      <formula1>"10,100,500,1000,5000,10000,25000,50000,100000"</formula1>
    </dataValidation>
    <dataValidation type="list" allowBlank="1" showInputMessage="1" showErrorMessage="1" errorTitle="FIA ENDURANCE RECORD FORM" error="Invalid GROUP entered.  Please select from the drop down list." prompt="Select the GROUP from the drop down list." sqref="J6:K6" xr:uid="{8164051B-B9CF-4008-B419-B457D4D7585D}">
      <formula1>OFFSET(AK44,$AL$51,$AM$51,1,$AN$51)</formula1>
    </dataValidation>
    <dataValidation type="list" allowBlank="1" showInputMessage="1" showErrorMessage="1" errorTitle="FIA ENDURANCE RECORD FORM" error="Invalid CLASS number entered. Please select from the drop down list." prompt="Select the CLASS number from the drop down list." sqref="N6:O6" xr:uid="{45C8E6CA-C2FA-4030-8156-7E639D4B3C21}">
      <formula1>OFFSET(AK48,0,$AR$51,1,$AS$51)</formula1>
    </dataValidation>
  </dataValidations>
  <printOptions horizontalCentered="1" verticalCentered="1"/>
  <pageMargins left="0.75" right="0.75" top="1.2" bottom="0.6" header="0.5" footer="0.5"/>
  <pageSetup orientation="landscape" r:id="rId1"/>
  <headerFooter>
    <oddHeader>&amp;L&amp;G&amp;C&amp;"Arial,Regular"&amp;8&amp;K003399  &amp;"Arial,Bold"
&amp;14FEDERATION INTERNATIONAL DE L'AUTOMOBILE
&amp;12&amp;K01+000LONG DISTANCE ENDURANCE WORLD LAND SPEED RECORD CALCULATION FORM</oddHeader>
    <oddFooter>&amp;L&amp;5File:&amp;F Tab:&amp;A&amp;R&amp;5&amp;D  -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LONG DISTANCE RECORD FORM V8</vt:lpstr>
      <vt:lpstr>'LONG DISTANCE RECORD FORM V8'!Print_Area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David Petrali</cp:lastModifiedBy>
  <cp:lastPrinted>2021-06-04T19:44:36Z</cp:lastPrinted>
  <dcterms:created xsi:type="dcterms:W3CDTF">2014-05-14T15:51:29Z</dcterms:created>
  <dcterms:modified xsi:type="dcterms:W3CDTF">2021-06-05T00:35:09Z</dcterms:modified>
</cp:coreProperties>
</file>